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d.docs.live.net/0c631aeff4e41635/Υπολογιστής/RRT2/RRT2 Raw data/Water permeability/"/>
    </mc:Choice>
  </mc:AlternateContent>
  <xr:revisionPtr revIDLastSave="896" documentId="8_{8197D612-54FA-4183-AA26-9CD2B123A05E}" xr6:coauthVersionLast="45" xr6:coauthVersionMax="45" xr10:uidLastSave="{00962963-644A-445E-B647-A04E2F635FFE}"/>
  <bookViews>
    <workbookView xWindow="-98" yWindow="-98" windowWidth="20715" windowHeight="13276" activeTab="2" xr2:uid="{00000000-000D-0000-FFFF-FFFF00000000}"/>
  </bookViews>
  <sheets>
    <sheet name="Cracks - REF" sheetId="5" r:id="rId1"/>
    <sheet name="Cracks - ADDS" sheetId="6" r:id="rId2"/>
    <sheet name="Water permeability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44" i="1" l="1"/>
  <c r="AF42" i="1"/>
  <c r="P19" i="1" l="1"/>
  <c r="P23" i="1"/>
  <c r="P27" i="1"/>
  <c r="P31" i="1"/>
  <c r="P16" i="1"/>
  <c r="P17" i="1"/>
  <c r="P18" i="1"/>
  <c r="P20" i="1"/>
  <c r="P21" i="1"/>
  <c r="P22" i="1"/>
  <c r="P24" i="1"/>
  <c r="P25" i="1"/>
  <c r="P26" i="1"/>
  <c r="P28" i="1"/>
  <c r="P29" i="1"/>
  <c r="P30" i="1"/>
  <c r="P32" i="1"/>
  <c r="P33" i="1"/>
  <c r="K13" i="1"/>
  <c r="H19" i="6"/>
  <c r="F19" i="6"/>
  <c r="D19" i="6"/>
  <c r="B19" i="6"/>
  <c r="H30" i="6"/>
  <c r="F30" i="6"/>
  <c r="D30" i="6"/>
  <c r="B30" i="6"/>
  <c r="H41" i="6"/>
  <c r="F41" i="6"/>
  <c r="D41" i="6"/>
  <c r="B41" i="6"/>
  <c r="H52" i="6"/>
  <c r="F52" i="6"/>
  <c r="D52" i="6"/>
  <c r="B52" i="6"/>
  <c r="H63" i="6"/>
  <c r="F63" i="6"/>
  <c r="D63" i="6"/>
  <c r="B63" i="6"/>
  <c r="H74" i="6"/>
  <c r="F74" i="6"/>
  <c r="D74" i="6"/>
  <c r="B74" i="6"/>
  <c r="H85" i="6"/>
  <c r="F85" i="6"/>
  <c r="D85" i="6"/>
  <c r="B85" i="6"/>
  <c r="F96" i="6"/>
  <c r="D96" i="6"/>
  <c r="B96" i="6"/>
  <c r="H107" i="6"/>
  <c r="F107" i="6"/>
  <c r="D107" i="6"/>
  <c r="B107" i="6"/>
  <c r="D95" i="5"/>
  <c r="D96" i="5"/>
  <c r="F19" i="5"/>
  <c r="D19" i="5"/>
  <c r="B19" i="5"/>
  <c r="H30" i="5"/>
  <c r="F30" i="5"/>
  <c r="D30" i="5"/>
  <c r="B30" i="5"/>
  <c r="H41" i="5"/>
  <c r="F41" i="5"/>
  <c r="D41" i="5"/>
  <c r="B41" i="5"/>
  <c r="H52" i="5"/>
  <c r="F52" i="5"/>
  <c r="D52" i="5"/>
  <c r="B52" i="5"/>
  <c r="H74" i="5"/>
  <c r="F74" i="5"/>
  <c r="H63" i="5"/>
  <c r="F63" i="5"/>
  <c r="D63" i="5"/>
  <c r="B63" i="5"/>
  <c r="F107" i="5"/>
  <c r="D107" i="5"/>
  <c r="B107" i="5"/>
  <c r="B74" i="5"/>
  <c r="D74" i="5"/>
  <c r="F85" i="5"/>
  <c r="D85" i="5"/>
  <c r="B85" i="5"/>
  <c r="B96" i="5"/>
  <c r="F96" i="5"/>
  <c r="B73" i="5"/>
  <c r="L20" i="6" l="1"/>
  <c r="L19" i="6"/>
  <c r="L18" i="6"/>
  <c r="L17" i="6"/>
  <c r="L16" i="6"/>
  <c r="L15" i="6"/>
  <c r="L14" i="6"/>
  <c r="L13" i="6"/>
  <c r="L20" i="5"/>
  <c r="L19" i="5"/>
  <c r="L18" i="5"/>
  <c r="L17" i="5"/>
  <c r="L16" i="5"/>
  <c r="L15" i="5"/>
  <c r="L14" i="5"/>
  <c r="L13" i="5"/>
  <c r="AF43" i="1" l="1"/>
  <c r="F12" i="1" l="1"/>
  <c r="T20" i="6" l="1"/>
  <c r="N20" i="6"/>
  <c r="H106" i="6"/>
  <c r="S20" i="6" s="1"/>
  <c r="F106" i="6"/>
  <c r="Q20" i="6" s="1"/>
  <c r="D106" i="6"/>
  <c r="O20" i="6" s="1"/>
  <c r="B106" i="6"/>
  <c r="M20" i="6" s="1"/>
  <c r="H96" i="6"/>
  <c r="T19" i="6" s="1"/>
  <c r="N19" i="6"/>
  <c r="H95" i="6"/>
  <c r="S19" i="6" s="1"/>
  <c r="F95" i="6"/>
  <c r="D95" i="6"/>
  <c r="O19" i="6" s="1"/>
  <c r="B95" i="6"/>
  <c r="M19" i="6" s="1"/>
  <c r="T18" i="6"/>
  <c r="N18" i="6"/>
  <c r="H84" i="6"/>
  <c r="S18" i="6" s="1"/>
  <c r="F84" i="6"/>
  <c r="Q18" i="6" s="1"/>
  <c r="D84" i="6"/>
  <c r="O18" i="6" s="1"/>
  <c r="B84" i="6"/>
  <c r="M18" i="6" s="1"/>
  <c r="N17" i="6"/>
  <c r="H73" i="6"/>
  <c r="S17" i="6" s="1"/>
  <c r="F73" i="6"/>
  <c r="Q17" i="6" s="1"/>
  <c r="D73" i="6"/>
  <c r="O17" i="6" s="1"/>
  <c r="B73" i="6"/>
  <c r="M17" i="6" s="1"/>
  <c r="P16" i="6"/>
  <c r="N16" i="6"/>
  <c r="H62" i="6"/>
  <c r="S16" i="6" s="1"/>
  <c r="F62" i="6"/>
  <c r="Q16" i="6" s="1"/>
  <c r="D62" i="6"/>
  <c r="O16" i="6" s="1"/>
  <c r="B62" i="6"/>
  <c r="M16" i="6" s="1"/>
  <c r="T15" i="6"/>
  <c r="N15" i="6"/>
  <c r="H51" i="6"/>
  <c r="S15" i="6" s="1"/>
  <c r="F51" i="6"/>
  <c r="Q15" i="6" s="1"/>
  <c r="D51" i="6"/>
  <c r="B51" i="6"/>
  <c r="M15" i="6" s="1"/>
  <c r="P14" i="6"/>
  <c r="N14" i="6"/>
  <c r="H40" i="6"/>
  <c r="F40" i="6"/>
  <c r="Q14" i="6" s="1"/>
  <c r="D40" i="6"/>
  <c r="O14" i="6" s="1"/>
  <c r="B40" i="6"/>
  <c r="M14" i="6" s="1"/>
  <c r="P13" i="6"/>
  <c r="N13" i="6"/>
  <c r="H29" i="6"/>
  <c r="S13" i="6" s="1"/>
  <c r="F29" i="6"/>
  <c r="Q13" i="6" s="1"/>
  <c r="D29" i="6"/>
  <c r="O13" i="6" s="1"/>
  <c r="B29" i="6"/>
  <c r="M13" i="6" s="1"/>
  <c r="R20" i="6"/>
  <c r="P20" i="6"/>
  <c r="R19" i="6"/>
  <c r="Q19" i="6"/>
  <c r="P19" i="6"/>
  <c r="R12" i="6"/>
  <c r="N12" i="6"/>
  <c r="R18" i="6"/>
  <c r="P18" i="6"/>
  <c r="H18" i="6"/>
  <c r="S12" i="6" s="1"/>
  <c r="F18" i="6"/>
  <c r="Q12" i="6" s="1"/>
  <c r="D18" i="6"/>
  <c r="O12" i="6" s="1"/>
  <c r="B18" i="6"/>
  <c r="M12" i="6" s="1"/>
  <c r="T17" i="6"/>
  <c r="R17" i="6"/>
  <c r="P17" i="6"/>
  <c r="T16" i="6"/>
  <c r="R16" i="6"/>
  <c r="R15" i="6"/>
  <c r="P15" i="6"/>
  <c r="O15" i="6"/>
  <c r="T14" i="6"/>
  <c r="S14" i="6"/>
  <c r="R14" i="6"/>
  <c r="T13" i="6"/>
  <c r="R13" i="6"/>
  <c r="T12" i="6"/>
  <c r="P12" i="6"/>
  <c r="L12" i="6"/>
  <c r="V11" i="6"/>
  <c r="H10" i="6"/>
  <c r="S9" i="6" s="1"/>
  <c r="Y11" i="6" s="1"/>
  <c r="F10" i="6"/>
  <c r="Q9" i="6" s="1"/>
  <c r="X11" i="6" s="1"/>
  <c r="D10" i="6"/>
  <c r="O9" i="6" s="1"/>
  <c r="W11" i="6" s="1"/>
  <c r="B10" i="6"/>
  <c r="M9" i="6" s="1"/>
  <c r="E6" i="6"/>
  <c r="H107" i="5"/>
  <c r="T20" i="5" s="1"/>
  <c r="R20" i="5"/>
  <c r="P20" i="5"/>
  <c r="N20" i="5"/>
  <c r="H106" i="5"/>
  <c r="S20" i="5" s="1"/>
  <c r="F106" i="5"/>
  <c r="Q20" i="5" s="1"/>
  <c r="D106" i="5"/>
  <c r="O20" i="5" s="1"/>
  <c r="B106" i="5"/>
  <c r="M20" i="5" s="1"/>
  <c r="H96" i="5"/>
  <c r="T19" i="5" s="1"/>
  <c r="R19" i="5"/>
  <c r="P19" i="5"/>
  <c r="N19" i="5"/>
  <c r="H95" i="5"/>
  <c r="S19" i="5" s="1"/>
  <c r="F95" i="5"/>
  <c r="O19" i="5"/>
  <c r="B95" i="5"/>
  <c r="M19" i="5" s="1"/>
  <c r="H85" i="5"/>
  <c r="T18" i="5" s="1"/>
  <c r="R18" i="5"/>
  <c r="P18" i="5"/>
  <c r="N18" i="5"/>
  <c r="H84" i="5"/>
  <c r="S18" i="5" s="1"/>
  <c r="F84" i="5"/>
  <c r="Q18" i="5" s="1"/>
  <c r="D84" i="5"/>
  <c r="O18" i="5" s="1"/>
  <c r="B84" i="5"/>
  <c r="M18" i="5" s="1"/>
  <c r="P17" i="5"/>
  <c r="N17" i="5"/>
  <c r="H73" i="5"/>
  <c r="F73" i="5"/>
  <c r="D73" i="5"/>
  <c r="O17" i="5" s="1"/>
  <c r="M17" i="5"/>
  <c r="T16" i="5"/>
  <c r="R16" i="5"/>
  <c r="P16" i="5"/>
  <c r="N16" i="5"/>
  <c r="H62" i="5"/>
  <c r="S16" i="5" s="1"/>
  <c r="F62" i="5"/>
  <c r="Q16" i="5" s="1"/>
  <c r="D62" i="5"/>
  <c r="O16" i="5" s="1"/>
  <c r="B62" i="5"/>
  <c r="M16" i="5" s="1"/>
  <c r="T15" i="5"/>
  <c r="R15" i="5"/>
  <c r="P15" i="5"/>
  <c r="N15" i="5"/>
  <c r="H51" i="5"/>
  <c r="S15" i="5" s="1"/>
  <c r="F51" i="5"/>
  <c r="Q15" i="5" s="1"/>
  <c r="D51" i="5"/>
  <c r="O15" i="5" s="1"/>
  <c r="B51" i="5"/>
  <c r="M15" i="5" s="1"/>
  <c r="T14" i="5"/>
  <c r="R14" i="5"/>
  <c r="P14" i="5"/>
  <c r="N14" i="5"/>
  <c r="H40" i="5"/>
  <c r="S14" i="5" s="1"/>
  <c r="F40" i="5"/>
  <c r="Q14" i="5" s="1"/>
  <c r="D40" i="5"/>
  <c r="O14" i="5" s="1"/>
  <c r="B40" i="5"/>
  <c r="M14" i="5" s="1"/>
  <c r="P13" i="5"/>
  <c r="N13" i="5"/>
  <c r="H29" i="5"/>
  <c r="F29" i="5"/>
  <c r="D29" i="5"/>
  <c r="O13" i="5" s="1"/>
  <c r="B29" i="5"/>
  <c r="M13" i="5" s="1"/>
  <c r="Q19" i="5"/>
  <c r="H19" i="5"/>
  <c r="P12" i="5"/>
  <c r="N12" i="5"/>
  <c r="H18" i="5"/>
  <c r="F18" i="5"/>
  <c r="D18" i="5"/>
  <c r="O12" i="5" s="1"/>
  <c r="B18" i="5"/>
  <c r="M12" i="5" s="1"/>
  <c r="L12" i="5"/>
  <c r="V11" i="5"/>
  <c r="H10" i="5"/>
  <c r="S9" i="5" s="1"/>
  <c r="Y11" i="5" s="1"/>
  <c r="F10" i="5"/>
  <c r="Q9" i="5" s="1"/>
  <c r="X11" i="5" s="1"/>
  <c r="D10" i="5"/>
  <c r="O9" i="5" s="1"/>
  <c r="W11" i="5" s="1"/>
  <c r="B10" i="5"/>
  <c r="M9" i="5" s="1"/>
  <c r="E6" i="5"/>
  <c r="Q25" i="5" l="1"/>
  <c r="Q24" i="5"/>
  <c r="Q22" i="5"/>
  <c r="S25" i="5"/>
  <c r="Y24" i="5"/>
  <c r="S24" i="5"/>
  <c r="S22" i="5"/>
  <c r="Q25" i="6"/>
  <c r="Q24" i="6"/>
  <c r="Q22" i="6"/>
  <c r="S25" i="6"/>
  <c r="S24" i="6"/>
  <c r="S22" i="6"/>
  <c r="Y19" i="6"/>
  <c r="O22" i="6"/>
  <c r="W16" i="6"/>
  <c r="W15" i="6"/>
  <c r="W19" i="6"/>
  <c r="M22" i="6"/>
  <c r="Y12" i="6"/>
  <c r="W19" i="5"/>
  <c r="O22" i="5"/>
  <c r="W20" i="5"/>
  <c r="W17" i="5"/>
  <c r="W16" i="5"/>
  <c r="W15" i="5"/>
  <c r="M22" i="5"/>
  <c r="X15" i="5"/>
  <c r="X20" i="5"/>
  <c r="Y15" i="5"/>
  <c r="M25" i="6"/>
  <c r="X12" i="6"/>
  <c r="W14" i="6"/>
  <c r="Y18" i="6"/>
  <c r="X18" i="6"/>
  <c r="X20" i="6"/>
  <c r="Y16" i="6"/>
  <c r="Y15" i="6"/>
  <c r="X19" i="6"/>
  <c r="Y20" i="6"/>
  <c r="X16" i="6"/>
  <c r="W13" i="5"/>
  <c r="W13" i="6"/>
  <c r="X15" i="6"/>
  <c r="Y20" i="5"/>
  <c r="X13" i="6"/>
  <c r="Y13" i="6"/>
  <c r="W18" i="6"/>
  <c r="Y14" i="5"/>
  <c r="X14" i="5"/>
  <c r="W14" i="5"/>
  <c r="X16" i="5"/>
  <c r="Y16" i="5"/>
  <c r="Y18" i="5"/>
  <c r="X18" i="5"/>
  <c r="W18" i="5"/>
  <c r="W20" i="6"/>
  <c r="W17" i="6"/>
  <c r="X19" i="5"/>
  <c r="W12" i="6"/>
  <c r="Y19" i="5"/>
  <c r="W12" i="5"/>
  <c r="M24" i="6"/>
  <c r="O25" i="6"/>
  <c r="M25" i="5"/>
  <c r="O24" i="6"/>
  <c r="M24" i="5"/>
  <c r="O25" i="5"/>
  <c r="O24" i="5"/>
  <c r="Q26" i="5"/>
  <c r="AI33" i="1"/>
  <c r="AJ33" i="1" s="1"/>
  <c r="AI32" i="1"/>
  <c r="AJ32" i="1" s="1"/>
  <c r="AJ31" i="1"/>
  <c r="AJ30" i="1"/>
  <c r="AJ29" i="1"/>
  <c r="AJ28" i="1"/>
  <c r="AJ26" i="1"/>
  <c r="AJ25" i="1"/>
  <c r="AJ24" i="1"/>
  <c r="AJ22" i="1"/>
  <c r="AJ21" i="1"/>
  <c r="AI20" i="1"/>
  <c r="AJ20" i="1" s="1"/>
  <c r="AI19" i="1"/>
  <c r="AJ19" i="1" s="1"/>
  <c r="AJ17" i="1"/>
  <c r="AI16" i="1"/>
  <c r="AJ16" i="1" s="1"/>
  <c r="Y33" i="1"/>
  <c r="Z33" i="1" s="1"/>
  <c r="Y32" i="1"/>
  <c r="Z32" i="1" s="1"/>
  <c r="Y31" i="1"/>
  <c r="Z31" i="1" s="1"/>
  <c r="Y30" i="1"/>
  <c r="Z30" i="1" s="1"/>
  <c r="Y29" i="1"/>
  <c r="Z29" i="1" s="1"/>
  <c r="Y28" i="1"/>
  <c r="Z28" i="1" s="1"/>
  <c r="Y27" i="1"/>
  <c r="Z27" i="1" s="1"/>
  <c r="Y26" i="1"/>
  <c r="Z26" i="1" s="1"/>
  <c r="Y25" i="1"/>
  <c r="Z25" i="1" s="1"/>
  <c r="Y24" i="1"/>
  <c r="Z24" i="1" s="1"/>
  <c r="Y23" i="1"/>
  <c r="Z23" i="1" s="1"/>
  <c r="Y22" i="1"/>
  <c r="Z22" i="1" s="1"/>
  <c r="Y21" i="1"/>
  <c r="Z21" i="1" s="1"/>
  <c r="Y20" i="1"/>
  <c r="Z20" i="1" s="1"/>
  <c r="Y19" i="1"/>
  <c r="Z19" i="1" s="1"/>
  <c r="Y18" i="1"/>
  <c r="Z18" i="1" s="1"/>
  <c r="Y17" i="1"/>
  <c r="Z17" i="1" s="1"/>
  <c r="Y16" i="1"/>
  <c r="Z16" i="1" s="1"/>
  <c r="H20" i="1"/>
  <c r="H21" i="1"/>
  <c r="H16" i="1"/>
  <c r="X22" i="6" l="1"/>
  <c r="X24" i="6"/>
  <c r="X25" i="6"/>
  <c r="Y24" i="6"/>
  <c r="Y25" i="6"/>
  <c r="Y22" i="6"/>
  <c r="X25" i="5"/>
  <c r="X24" i="5"/>
  <c r="X22" i="5"/>
  <c r="Y22" i="5"/>
  <c r="Y26" i="6"/>
  <c r="Q21" i="1"/>
  <c r="R21" i="1" s="1"/>
  <c r="AA20" i="1"/>
  <c r="AB20" i="1" s="1"/>
  <c r="Q26" i="6"/>
  <c r="M26" i="6"/>
  <c r="AA21" i="1"/>
  <c r="AB21" i="1" s="1"/>
  <c r="AK20" i="1"/>
  <c r="AL20" i="1" s="1"/>
  <c r="AK21" i="1"/>
  <c r="AL21" i="1" s="1"/>
  <c r="AA16" i="1"/>
  <c r="AB16" i="1" s="1"/>
  <c r="O26" i="5"/>
  <c r="Q20" i="1"/>
  <c r="R20" i="1" s="1"/>
  <c r="AK16" i="1"/>
  <c r="AL16" i="1" s="1"/>
  <c r="Q16" i="1"/>
  <c r="R16" i="1" s="1"/>
  <c r="W24" i="6"/>
  <c r="W25" i="6"/>
  <c r="W22" i="6"/>
  <c r="M26" i="5"/>
  <c r="Y25" i="5"/>
  <c r="O26" i="6"/>
  <c r="S26" i="5"/>
  <c r="W25" i="5"/>
  <c r="W22" i="5"/>
  <c r="W24" i="5"/>
  <c r="S26" i="6"/>
  <c r="X26" i="6" l="1"/>
  <c r="Y26" i="5"/>
  <c r="W26" i="6"/>
  <c r="X26" i="5"/>
  <c r="W26" i="5"/>
  <c r="V43" i="1"/>
  <c r="L43" i="1"/>
  <c r="AF38" i="1"/>
  <c r="V38" i="1"/>
  <c r="L38" i="1"/>
  <c r="AG39" i="1"/>
  <c r="AF39" i="1"/>
  <c r="W39" i="1"/>
  <c r="V39" i="1"/>
  <c r="M39" i="1"/>
  <c r="L39" i="1"/>
  <c r="H33" i="1"/>
  <c r="H32" i="1"/>
  <c r="H31" i="1"/>
  <c r="H30" i="1"/>
  <c r="H29" i="1"/>
  <c r="H28" i="1"/>
  <c r="H27" i="1"/>
  <c r="H26" i="1"/>
  <c r="H25" i="1"/>
  <c r="H17" i="1"/>
  <c r="H18" i="1"/>
  <c r="H19" i="1"/>
  <c r="H22" i="1"/>
  <c r="H23" i="1"/>
  <c r="H24" i="1"/>
  <c r="D39" i="1"/>
  <c r="AE13" i="1"/>
  <c r="U13" i="1"/>
  <c r="C6" i="1"/>
  <c r="D38" i="1" l="1"/>
  <c r="Q32" i="1"/>
  <c r="R32" i="1" s="1"/>
  <c r="AK32" i="1"/>
  <c r="AL32" i="1" s="1"/>
  <c r="AA32" i="1"/>
  <c r="AB32" i="1" s="1"/>
  <c r="Q33" i="1"/>
  <c r="R33" i="1" s="1"/>
  <c r="AK33" i="1"/>
  <c r="AL33" i="1" s="1"/>
  <c r="AA33" i="1"/>
  <c r="AB33" i="1" s="1"/>
  <c r="AA26" i="1"/>
  <c r="AB26" i="1" s="1"/>
  <c r="AK26" i="1"/>
  <c r="AL26" i="1" s="1"/>
  <c r="Q26" i="1"/>
  <c r="R26" i="1" s="1"/>
  <c r="AK17" i="1"/>
  <c r="AL17" i="1" s="1"/>
  <c r="Q17" i="1"/>
  <c r="R17" i="1" s="1"/>
  <c r="AA17" i="1"/>
  <c r="AB17" i="1" s="1"/>
  <c r="E38" i="1"/>
  <c r="Q25" i="1"/>
  <c r="R25" i="1" s="1"/>
  <c r="AK25" i="1"/>
  <c r="AL25" i="1" s="1"/>
  <c r="AA25" i="1"/>
  <c r="AB25" i="1" s="1"/>
  <c r="AA27" i="1"/>
  <c r="AB27" i="1" s="1"/>
  <c r="Q27" i="1"/>
  <c r="R27" i="1" s="1"/>
  <c r="Q24" i="1"/>
  <c r="R24" i="1" s="1"/>
  <c r="AK24" i="1"/>
  <c r="AL24" i="1" s="1"/>
  <c r="AA24" i="1"/>
  <c r="AB24" i="1" s="1"/>
  <c r="Q23" i="1"/>
  <c r="R23" i="1" s="1"/>
  <c r="AA23" i="1"/>
  <c r="AB23" i="1" s="1"/>
  <c r="Q28" i="1"/>
  <c r="R28" i="1" s="1"/>
  <c r="AA28" i="1"/>
  <c r="AB28" i="1" s="1"/>
  <c r="AK28" i="1"/>
  <c r="AL28" i="1" s="1"/>
  <c r="Q22" i="1"/>
  <c r="R22" i="1" s="1"/>
  <c r="AA22" i="1"/>
  <c r="AB22" i="1" s="1"/>
  <c r="AK22" i="1"/>
  <c r="AL22" i="1" s="1"/>
  <c r="Q29" i="1"/>
  <c r="R29" i="1" s="1"/>
  <c r="AA29" i="1"/>
  <c r="AB29" i="1" s="1"/>
  <c r="AK29" i="1"/>
  <c r="AL29" i="1" s="1"/>
  <c r="AA19" i="1"/>
  <c r="AB19" i="1" s="1"/>
  <c r="Q19" i="1"/>
  <c r="R19" i="1" s="1"/>
  <c r="AK19" i="1"/>
  <c r="AL19" i="1" s="1"/>
  <c r="AA30" i="1"/>
  <c r="AB30" i="1" s="1"/>
  <c r="Q30" i="1"/>
  <c r="R30" i="1" s="1"/>
  <c r="AK30" i="1"/>
  <c r="AL30" i="1" s="1"/>
  <c r="Q18" i="1"/>
  <c r="R18" i="1" s="1"/>
  <c r="AA18" i="1"/>
  <c r="AB18" i="1" s="1"/>
  <c r="AK31" i="1"/>
  <c r="AL31" i="1" s="1"/>
  <c r="Q31" i="1"/>
  <c r="R31" i="1" s="1"/>
  <c r="AA31" i="1"/>
  <c r="AB31" i="1" s="1"/>
  <c r="L40" i="1"/>
  <c r="V40" i="1"/>
  <c r="AF40" i="1"/>
  <c r="M38" i="1"/>
  <c r="M40" i="1" s="1"/>
  <c r="W38" i="1"/>
  <c r="W40" i="1" s="1"/>
  <c r="AG38" i="1"/>
  <c r="AG40" i="1" s="1"/>
  <c r="E39" i="1"/>
  <c r="E40" i="1" l="1"/>
  <c r="D40" i="1"/>
  <c r="V42" i="1"/>
  <c r="L42" i="1"/>
  <c r="W42" i="1"/>
  <c r="M42" i="1"/>
  <c r="AG4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Chrysoula Litina</author>
  </authors>
  <commentList>
    <comment ref="D10" authorId="0" shapeId="0" xr:uid="{9BE85195-88BA-4C82-A914-E4BC6E7E0FBC}">
      <text>
        <r>
          <rPr>
            <sz val="9"/>
            <color indexed="81"/>
            <rFont val="Tahoma"/>
            <family val="2"/>
          </rPr>
          <t>28 days (+1)</t>
        </r>
      </text>
    </comment>
    <comment ref="F10" authorId="0" shapeId="0" xr:uid="{E5E7CB9A-96F9-4E5E-ABB9-17AD6123D83D}">
      <text>
        <r>
          <rPr>
            <sz val="9"/>
            <color indexed="81"/>
            <rFont val="Tahoma"/>
            <family val="2"/>
          </rPr>
          <t xml:space="preserve">3 months (84 days + 1)
</t>
        </r>
      </text>
    </comment>
    <comment ref="H10" authorId="0" shapeId="0" xr:uid="{0D9B459E-D122-44EF-A5EC-7287AEA270D6}">
      <text>
        <r>
          <rPr>
            <sz val="9"/>
            <color indexed="81"/>
            <rFont val="Tahoma"/>
            <family val="2"/>
          </rPr>
          <t xml:space="preserve">6 months (168+1 days)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Chrysoula Litina</author>
  </authors>
  <commentList>
    <comment ref="D10" authorId="0" shapeId="0" xr:uid="{D8D16847-3E08-4009-8056-5218F1708B3F}">
      <text>
        <r>
          <rPr>
            <sz val="9"/>
            <color indexed="81"/>
            <rFont val="Tahoma"/>
            <family val="2"/>
          </rPr>
          <t>28 days (+1)</t>
        </r>
      </text>
    </comment>
    <comment ref="F10" authorId="0" shapeId="0" xr:uid="{D16A7044-3BC9-4DF2-B37A-3BF3691AD968}">
      <text>
        <r>
          <rPr>
            <sz val="9"/>
            <color indexed="81"/>
            <rFont val="Tahoma"/>
            <family val="2"/>
          </rPr>
          <t xml:space="preserve">3 months (84 days + 1)
</t>
        </r>
      </text>
    </comment>
    <comment ref="H10" authorId="0" shapeId="0" xr:uid="{A0AA2F36-FDDD-4E42-8FB6-3E35D9636899}">
      <text>
        <r>
          <rPr>
            <sz val="9"/>
            <color indexed="81"/>
            <rFont val="Tahoma"/>
            <family val="2"/>
          </rPr>
          <t xml:space="preserve">6 months (168+1 days)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Chrysoula Litina</author>
  </authors>
  <commentList>
    <comment ref="C6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Should be 28days (+1)
</t>
        </r>
      </text>
    </comment>
  </commentList>
</comments>
</file>

<file path=xl/sharedStrings.xml><?xml version="1.0" encoding="utf-8"?>
<sst xmlns="http://schemas.openxmlformats.org/spreadsheetml/2006/main" count="482" uniqueCount="105">
  <si>
    <t>series</t>
  </si>
  <si>
    <t>sample number</t>
  </si>
  <si>
    <t>deltaT</t>
  </si>
  <si>
    <t>WF</t>
  </si>
  <si>
    <t>REF</t>
  </si>
  <si>
    <t>Water permeability measured by water flow testing</t>
  </si>
  <si>
    <t>Casting day</t>
  </si>
  <si>
    <t>Cracking day</t>
  </si>
  <si>
    <t>days old at cracking</t>
  </si>
  <si>
    <t>days old at testing</t>
  </si>
  <si>
    <t>mean</t>
  </si>
  <si>
    <t>std</t>
  </si>
  <si>
    <t>COV</t>
  </si>
  <si>
    <t>ADDS</t>
  </si>
  <si>
    <t>deltaW</t>
  </si>
  <si>
    <t>Measuring day</t>
  </si>
  <si>
    <t>days after crack</t>
  </si>
  <si>
    <t>UNHEALED</t>
  </si>
  <si>
    <t>1 month</t>
  </si>
  <si>
    <t>3 months</t>
  </si>
  <si>
    <t>6 months</t>
  </si>
  <si>
    <t>Sealing Efficiency</t>
  </si>
  <si>
    <t>Time (t)</t>
  </si>
  <si>
    <t>deltaH</t>
  </si>
  <si>
    <r>
      <t xml:space="preserve">Tube </t>
    </r>
    <r>
      <rPr>
        <b/>
        <sz val="11"/>
        <color theme="1"/>
        <rFont val="Calibri"/>
        <family val="2"/>
      </rPr>
      <t>Φ</t>
    </r>
    <r>
      <rPr>
        <b/>
        <vertAlign val="subscript"/>
        <sz val="11"/>
        <color theme="1"/>
        <rFont val="Calibri"/>
        <family val="2"/>
      </rPr>
      <t>int</t>
    </r>
    <r>
      <rPr>
        <b/>
        <sz val="11"/>
        <color theme="1"/>
        <rFont val="Calibri"/>
        <family val="2"/>
        <scheme val="minor"/>
      </rPr>
      <t xml:space="preserve"> </t>
    </r>
  </si>
  <si>
    <t>(mm)</t>
  </si>
  <si>
    <t>(min)</t>
  </si>
  <si>
    <t>(Lt)</t>
  </si>
  <si>
    <t>(Lt/min)</t>
  </si>
  <si>
    <t>Continues healing or moves to chlorides test?</t>
  </si>
  <si>
    <t>RRT group</t>
  </si>
  <si>
    <t>RRT x</t>
  </si>
  <si>
    <t>Crack width measurement REF specimens water permeability test</t>
  </si>
  <si>
    <t>! Distances in µm!</t>
  </si>
  <si>
    <t>MEAN</t>
  </si>
  <si>
    <t>STD</t>
  </si>
  <si>
    <t>Loc 1</t>
  </si>
  <si>
    <t>Loc 2</t>
  </si>
  <si>
    <t>Loc 3</t>
  </si>
  <si>
    <t>Loc 4</t>
  </si>
  <si>
    <t>Loc 5</t>
  </si>
  <si>
    <t>Loc 6</t>
  </si>
  <si>
    <t>general mean</t>
  </si>
  <si>
    <t>general std</t>
  </si>
  <si>
    <t>Mean</t>
  </si>
  <si>
    <t>Min</t>
  </si>
  <si>
    <t>Max</t>
  </si>
  <si>
    <t>∆</t>
  </si>
  <si>
    <t>Crack width measurement ADD(itioned) specimens water permeability test</t>
  </si>
  <si>
    <t>dd/mm/yyyy</t>
  </si>
  <si>
    <t>Crack closing efficiency</t>
  </si>
  <si>
    <t>REF - 1</t>
  </si>
  <si>
    <t>REF - 2</t>
  </si>
  <si>
    <t>REF - 3</t>
  </si>
  <si>
    <t>REF - 4</t>
  </si>
  <si>
    <t>REF - 5</t>
  </si>
  <si>
    <t>REF - 6</t>
  </si>
  <si>
    <t>REF - 7</t>
  </si>
  <si>
    <t>REF - 8</t>
  </si>
  <si>
    <t>REF - 9</t>
  </si>
  <si>
    <t>ADDS - 1</t>
  </si>
  <si>
    <t>ADDS - 2</t>
  </si>
  <si>
    <t>ADDS - 3</t>
  </si>
  <si>
    <t>ADDS - 4</t>
  </si>
  <si>
    <t>ADDS - 5</t>
  </si>
  <si>
    <t>ADDS - 6</t>
  </si>
  <si>
    <t>ADDS - 7</t>
  </si>
  <si>
    <t>ADDS - 8</t>
  </si>
  <si>
    <t>ADDS - 9</t>
  </si>
  <si>
    <t>Healing</t>
  </si>
  <si>
    <t>efficiency</t>
  </si>
  <si>
    <t>Disk width</t>
  </si>
  <si>
    <t>RRT 2</t>
  </si>
  <si>
    <t>REF2-2</t>
  </si>
  <si>
    <t>REF1-2</t>
  </si>
  <si>
    <t>REF1-3</t>
  </si>
  <si>
    <t>REF3-2</t>
  </si>
  <si>
    <t>REF3-3</t>
  </si>
  <si>
    <t>REF4-2</t>
  </si>
  <si>
    <t>REF4-3</t>
  </si>
  <si>
    <t>REF4-1</t>
  </si>
  <si>
    <t>REF3-1</t>
  </si>
  <si>
    <t>H1-1</t>
  </si>
  <si>
    <t>H1-2</t>
  </si>
  <si>
    <t>H1-3</t>
  </si>
  <si>
    <t>H2-1</t>
  </si>
  <si>
    <t>H2-2</t>
  </si>
  <si>
    <t>H2-3</t>
  </si>
  <si>
    <t>H3-1</t>
  </si>
  <si>
    <t>H3-2</t>
  </si>
  <si>
    <t>H3-3</t>
  </si>
  <si>
    <t xml:space="preserve">Htotal </t>
  </si>
  <si>
    <t>Vol</t>
  </si>
  <si>
    <t>1_2</t>
  </si>
  <si>
    <t>1_3</t>
  </si>
  <si>
    <t>2_2</t>
  </si>
  <si>
    <t>3_1</t>
  </si>
  <si>
    <t>3_2</t>
  </si>
  <si>
    <t>3_3</t>
  </si>
  <si>
    <t>4_1</t>
  </si>
  <si>
    <t>4_2</t>
  </si>
  <si>
    <t>4_3</t>
  </si>
  <si>
    <t>2_1</t>
  </si>
  <si>
    <t>2_3</t>
  </si>
  <si>
    <t>Lab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</si>
</sst>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%"/>
    <numFmt numFmtId="166" formatCode="0.000"/>
  </numFmts>
  <fonts count="1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rgb="FFFF0000"/>
      <name val="Calibri"/>
      <family val="2"/>
      <scheme val="minor"/>
    </font>
    <font>
      <sz val="9"/>
      <color indexed="81"/>
      <name val="Tahoma"/>
      <family val="2"/>
    </font>
    <font>
      <b/>
      <u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theme="1"/>
      <name val="Calibri"/>
      <family val="2"/>
    </font>
    <font>
      <b/>
      <vertAlign val="subscript"/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BDB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215">
    <xf numFmtId="0" fontId="0" fillId="0" borderId="0" xfId="0"/>
    <xf numFmtId="0" fontId="3" fillId="0" borderId="0" xfId="0" applyFont="1"/>
    <xf numFmtId="0" fontId="1" fillId="0" borderId="0" xfId="0" applyFont="1"/>
    <xf numFmtId="0" fontId="4" fillId="0" borderId="0" xfId="0" applyFont="1"/>
    <xf numFmtId="0" fontId="0" fillId="0" borderId="7" xfId="0" applyBorder="1"/>
    <xf numFmtId="0" fontId="0" fillId="3" borderId="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0" borderId="0" xfId="0" applyFont="1"/>
    <xf numFmtId="0" fontId="0" fillId="0" borderId="0" xfId="0" applyBorder="1"/>
    <xf numFmtId="0" fontId="0" fillId="0" borderId="0" xfId="0" applyFill="1" applyBorder="1"/>
    <xf numFmtId="14" fontId="0" fillId="0" borderId="0" xfId="0" applyNumberFormat="1" applyFill="1" applyBorder="1"/>
    <xf numFmtId="0" fontId="0" fillId="0" borderId="0" xfId="0" applyFill="1"/>
    <xf numFmtId="0" fontId="7" fillId="0" borderId="0" xfId="0" applyFont="1"/>
    <xf numFmtId="0" fontId="2" fillId="0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9" xfId="0" applyFont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Alignment="1">
      <alignment horizontal="center"/>
    </xf>
    <xf numFmtId="164" fontId="0" fillId="3" borderId="9" xfId="0" applyNumberFormat="1" applyFill="1" applyBorder="1" applyAlignment="1">
      <alignment horizontal="center"/>
    </xf>
    <xf numFmtId="164" fontId="0" fillId="2" borderId="9" xfId="0" applyNumberFormat="1" applyFill="1" applyBorder="1" applyAlignment="1">
      <alignment horizontal="center"/>
    </xf>
    <xf numFmtId="165" fontId="0" fillId="3" borderId="9" xfId="0" applyNumberFormat="1" applyFill="1" applyBorder="1" applyAlignment="1">
      <alignment horizontal="center"/>
    </xf>
    <xf numFmtId="165" fontId="0" fillId="2" borderId="9" xfId="0" applyNumberForma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1" fontId="0" fillId="6" borderId="10" xfId="0" applyNumberFormat="1" applyFill="1" applyBorder="1" applyAlignment="1">
      <alignment horizontal="center" vertical="center"/>
    </xf>
    <xf numFmtId="1" fontId="0" fillId="6" borderId="11" xfId="0" applyNumberFormat="1" applyFill="1" applyBorder="1" applyAlignment="1">
      <alignment horizontal="center" vertical="center"/>
    </xf>
    <xf numFmtId="1" fontId="0" fillId="6" borderId="12" xfId="0" applyNumberFormat="1" applyFill="1" applyBorder="1" applyAlignment="1">
      <alignment horizontal="center" vertical="center"/>
    </xf>
    <xf numFmtId="1" fontId="0" fillId="6" borderId="4" xfId="0" applyNumberForma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/>
    </xf>
    <xf numFmtId="1" fontId="0" fillId="7" borderId="12" xfId="0" applyNumberFormat="1" applyFill="1" applyBorder="1" applyAlignment="1">
      <alignment horizontal="center" vertical="center"/>
    </xf>
    <xf numFmtId="1" fontId="0" fillId="7" borderId="13" xfId="0" applyNumberFormat="1" applyFill="1" applyBorder="1" applyAlignment="1">
      <alignment horizontal="center" vertical="center"/>
    </xf>
    <xf numFmtId="1" fontId="0" fillId="7" borderId="4" xfId="0" applyNumberFormat="1" applyFill="1" applyBorder="1" applyAlignment="1">
      <alignment horizontal="center" vertical="center"/>
    </xf>
    <xf numFmtId="0" fontId="2" fillId="8" borderId="4" xfId="0" applyFont="1" applyFill="1" applyBorder="1" applyAlignment="1">
      <alignment horizontal="center" vertical="center"/>
    </xf>
    <xf numFmtId="1" fontId="0" fillId="8" borderId="12" xfId="0" applyNumberFormat="1" applyFill="1" applyBorder="1" applyAlignment="1">
      <alignment horizontal="center" vertical="center"/>
    </xf>
    <xf numFmtId="1" fontId="0" fillId="8" borderId="13" xfId="0" applyNumberForma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13" xfId="0" applyNumberFormat="1" applyFill="1" applyBorder="1" applyAlignment="1">
      <alignment horizontal="center" vertical="center"/>
    </xf>
    <xf numFmtId="0" fontId="2" fillId="9" borderId="4" xfId="0" applyFont="1" applyFill="1" applyBorder="1" applyAlignment="1">
      <alignment horizontal="center" vertical="center"/>
    </xf>
    <xf numFmtId="1" fontId="0" fillId="9" borderId="12" xfId="0" applyNumberFormat="1" applyFill="1" applyBorder="1" applyAlignment="1">
      <alignment horizontal="center" vertical="center"/>
    </xf>
    <xf numFmtId="1" fontId="0" fillId="9" borderId="13" xfId="0" applyNumberForma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1" fontId="0" fillId="3" borderId="12" xfId="0" applyNumberFormat="1" applyFill="1" applyBorder="1" applyAlignment="1">
      <alignment horizontal="center" vertical="center"/>
    </xf>
    <xf numFmtId="1" fontId="0" fillId="3" borderId="13" xfId="0" applyNumberFormat="1" applyFill="1" applyBorder="1" applyAlignment="1">
      <alignment horizontal="center" vertical="center"/>
    </xf>
    <xf numFmtId="0" fontId="2" fillId="10" borderId="9" xfId="0" applyFont="1" applyFill="1" applyBorder="1"/>
    <xf numFmtId="0" fontId="2" fillId="6" borderId="4" xfId="0" applyFont="1" applyFill="1" applyBorder="1" applyAlignment="1">
      <alignment horizontal="center" vertical="center"/>
    </xf>
    <xf numFmtId="1" fontId="0" fillId="6" borderId="13" xfId="0" applyNumberFormat="1" applyFill="1" applyBorder="1" applyAlignment="1">
      <alignment horizontal="center" vertical="center"/>
    </xf>
    <xf numFmtId="0" fontId="2" fillId="11" borderId="9" xfId="0" applyFont="1" applyFill="1" applyBorder="1"/>
    <xf numFmtId="164" fontId="6" fillId="0" borderId="0" xfId="0" applyNumberFormat="1" applyFont="1" applyFill="1" applyBorder="1"/>
    <xf numFmtId="0" fontId="6" fillId="0" borderId="0" xfId="0" applyFont="1" applyFill="1" applyBorder="1"/>
    <xf numFmtId="164" fontId="0" fillId="0" borderId="0" xfId="0" applyNumberFormat="1"/>
    <xf numFmtId="0" fontId="2" fillId="8" borderId="2" xfId="0" applyFont="1" applyFill="1" applyBorder="1" applyAlignment="1">
      <alignment horizontal="center" vertical="center"/>
    </xf>
    <xf numFmtId="1" fontId="0" fillId="8" borderId="14" xfId="0" applyNumberFormat="1" applyFill="1" applyBorder="1" applyAlignment="1">
      <alignment horizontal="center" vertical="center"/>
    </xf>
    <xf numFmtId="1" fontId="0" fillId="8" borderId="15" xfId="0" applyNumberForma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" fontId="0" fillId="0" borderId="0" xfId="0" applyNumberFormat="1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0" fontId="2" fillId="7" borderId="9" xfId="0" applyFont="1" applyFill="1" applyBorder="1"/>
    <xf numFmtId="0" fontId="6" fillId="0" borderId="7" xfId="0" applyFont="1" applyBorder="1" applyAlignment="1">
      <alignment horizontal="center" vertical="center"/>
    </xf>
    <xf numFmtId="1" fontId="6" fillId="0" borderId="8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0" fontId="2" fillId="12" borderId="9" xfId="0" applyFont="1" applyFill="1" applyBorder="1"/>
    <xf numFmtId="0" fontId="2" fillId="8" borderId="9" xfId="0" applyFont="1" applyFill="1" applyBorder="1"/>
    <xf numFmtId="0" fontId="2" fillId="13" borderId="9" xfId="0" applyFont="1" applyFill="1" applyBorder="1"/>
    <xf numFmtId="0" fontId="2" fillId="2" borderId="9" xfId="0" applyFont="1" applyFill="1" applyBorder="1"/>
    <xf numFmtId="0" fontId="2" fillId="14" borderId="9" xfId="0" applyFont="1" applyFill="1" applyBorder="1"/>
    <xf numFmtId="0" fontId="2" fillId="9" borderId="9" xfId="0" applyFont="1" applyFill="1" applyBorder="1"/>
    <xf numFmtId="0" fontId="2" fillId="15" borderId="9" xfId="0" applyFont="1" applyFill="1" applyBorder="1"/>
    <xf numFmtId="0" fontId="2" fillId="3" borderId="9" xfId="0" applyFont="1" applyFill="1" applyBorder="1"/>
    <xf numFmtId="0" fontId="2" fillId="16" borderId="9" xfId="0" applyFont="1" applyFill="1" applyBorder="1"/>
    <xf numFmtId="0" fontId="2" fillId="0" borderId="0" xfId="0" applyFont="1" applyFill="1" applyBorder="1"/>
    <xf numFmtId="14" fontId="0" fillId="4" borderId="1" xfId="0" applyNumberForma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10" fontId="0" fillId="3" borderId="4" xfId="1" applyNumberFormat="1" applyFont="1" applyFill="1" applyBorder="1" applyAlignment="1">
      <alignment horizontal="center"/>
    </xf>
    <xf numFmtId="10" fontId="0" fillId="3" borderId="4" xfId="0" applyNumberFormat="1" applyFill="1" applyBorder="1" applyAlignment="1">
      <alignment horizontal="center"/>
    </xf>
    <xf numFmtId="10" fontId="0" fillId="2" borderId="1" xfId="0" applyNumberFormat="1" applyFill="1" applyBorder="1" applyAlignment="1">
      <alignment horizontal="center"/>
    </xf>
    <xf numFmtId="10" fontId="0" fillId="2" borderId="4" xfId="0" applyNumberFormat="1" applyFill="1" applyBorder="1" applyAlignment="1">
      <alignment horizontal="center"/>
    </xf>
    <xf numFmtId="10" fontId="0" fillId="2" borderId="2" xfId="0" applyNumberFormat="1" applyFill="1" applyBorder="1" applyAlignment="1">
      <alignment horizontal="center"/>
    </xf>
    <xf numFmtId="14" fontId="0" fillId="5" borderId="9" xfId="0" applyNumberFormat="1" applyFill="1" applyBorder="1" applyAlignment="1">
      <alignment horizontal="center" vertical="center"/>
    </xf>
    <xf numFmtId="0" fontId="0" fillId="5" borderId="9" xfId="0" applyFill="1" applyBorder="1"/>
    <xf numFmtId="0" fontId="2" fillId="2" borderId="2" xfId="0" applyFont="1" applyFill="1" applyBorder="1"/>
    <xf numFmtId="0" fontId="3" fillId="0" borderId="16" xfId="0" applyFont="1" applyBorder="1"/>
    <xf numFmtId="0" fontId="0" fillId="0" borderId="17" xfId="0" applyBorder="1"/>
    <xf numFmtId="0" fontId="3" fillId="0" borderId="18" xfId="0" applyFont="1" applyBorder="1"/>
    <xf numFmtId="0" fontId="4" fillId="0" borderId="0" xfId="0" applyFont="1" applyBorder="1"/>
    <xf numFmtId="0" fontId="4" fillId="0" borderId="18" xfId="0" applyFont="1" applyBorder="1"/>
    <xf numFmtId="0" fontId="0" fillId="0" borderId="18" xfId="0" applyBorder="1"/>
    <xf numFmtId="0" fontId="1" fillId="0" borderId="0" xfId="0" applyFont="1" applyBorder="1"/>
    <xf numFmtId="14" fontId="0" fillId="0" borderId="0" xfId="0" applyNumberFormat="1" applyBorder="1"/>
    <xf numFmtId="0" fontId="2" fillId="6" borderId="19" xfId="0" applyFont="1" applyFill="1" applyBorder="1" applyAlignment="1">
      <alignment horizontal="right"/>
    </xf>
    <xf numFmtId="0" fontId="0" fillId="6" borderId="18" xfId="0" applyFill="1" applyBorder="1"/>
    <xf numFmtId="0" fontId="2" fillId="6" borderId="19" xfId="0" applyFont="1" applyFill="1" applyBorder="1"/>
    <xf numFmtId="0" fontId="6" fillId="0" borderId="0" xfId="0" applyFont="1" applyBorder="1"/>
    <xf numFmtId="0" fontId="2" fillId="7" borderId="19" xfId="0" applyFont="1" applyFill="1" applyBorder="1" applyAlignment="1">
      <alignment horizontal="right"/>
    </xf>
    <xf numFmtId="0" fontId="0" fillId="7" borderId="18" xfId="0" applyFill="1" applyBorder="1"/>
    <xf numFmtId="0" fontId="2" fillId="7" borderId="19" xfId="0" applyFont="1" applyFill="1" applyBorder="1"/>
    <xf numFmtId="0" fontId="0" fillId="0" borderId="18" xfId="0" applyFill="1" applyBorder="1"/>
    <xf numFmtId="0" fontId="2" fillId="8" borderId="19" xfId="0" applyFont="1" applyFill="1" applyBorder="1" applyAlignment="1">
      <alignment horizontal="right"/>
    </xf>
    <xf numFmtId="0" fontId="0" fillId="8" borderId="18" xfId="0" applyFill="1" applyBorder="1"/>
    <xf numFmtId="0" fontId="2" fillId="8" borderId="19" xfId="0" applyFont="1" applyFill="1" applyBorder="1"/>
    <xf numFmtId="0" fontId="2" fillId="2" borderId="19" xfId="0" applyFont="1" applyFill="1" applyBorder="1" applyAlignment="1">
      <alignment horizontal="right"/>
    </xf>
    <xf numFmtId="0" fontId="0" fillId="2" borderId="18" xfId="0" applyFill="1" applyBorder="1"/>
    <xf numFmtId="0" fontId="2" fillId="2" borderId="19" xfId="0" applyFont="1" applyFill="1" applyBorder="1"/>
    <xf numFmtId="0" fontId="2" fillId="9" borderId="19" xfId="0" applyFont="1" applyFill="1" applyBorder="1" applyAlignment="1">
      <alignment horizontal="right"/>
    </xf>
    <xf numFmtId="0" fontId="0" fillId="9" borderId="18" xfId="0" applyFill="1" applyBorder="1"/>
    <xf numFmtId="0" fontId="2" fillId="9" borderId="19" xfId="0" applyFont="1" applyFill="1" applyBorder="1"/>
    <xf numFmtId="0" fontId="2" fillId="3" borderId="19" xfId="0" applyFont="1" applyFill="1" applyBorder="1" applyAlignment="1">
      <alignment horizontal="right"/>
    </xf>
    <xf numFmtId="0" fontId="0" fillId="3" borderId="18" xfId="0" applyFill="1" applyBorder="1"/>
    <xf numFmtId="0" fontId="2" fillId="3" borderId="19" xfId="0" applyFont="1" applyFill="1" applyBorder="1"/>
    <xf numFmtId="0" fontId="2" fillId="0" borderId="18" xfId="0" applyFont="1" applyFill="1" applyBorder="1"/>
    <xf numFmtId="0" fontId="2" fillId="5" borderId="5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2" fillId="5" borderId="6" xfId="0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165" fontId="6" fillId="0" borderId="0" xfId="0" applyNumberFormat="1" applyFont="1" applyFill="1" applyAlignment="1">
      <alignment horizontal="center"/>
    </xf>
    <xf numFmtId="16" fontId="0" fillId="0" borderId="0" xfId="0" applyNumberFormat="1" applyBorder="1"/>
    <xf numFmtId="16" fontId="0" fillId="18" borderId="0" xfId="0" applyNumberFormat="1" applyFill="1" applyBorder="1"/>
    <xf numFmtId="0" fontId="0" fillId="18" borderId="0" xfId="0" applyFill="1" applyBorder="1"/>
    <xf numFmtId="165" fontId="0" fillId="6" borderId="12" xfId="1" applyNumberFormat="1" applyFont="1" applyFill="1" applyBorder="1" applyAlignment="1">
      <alignment horizontal="center" vertical="center"/>
    </xf>
    <xf numFmtId="165" fontId="0" fillId="7" borderId="12" xfId="1" applyNumberFormat="1" applyFont="1" applyFill="1" applyBorder="1" applyAlignment="1">
      <alignment horizontal="center" vertical="center"/>
    </xf>
    <xf numFmtId="165" fontId="0" fillId="8" borderId="12" xfId="1" applyNumberFormat="1" applyFont="1" applyFill="1" applyBorder="1" applyAlignment="1">
      <alignment horizontal="center" vertical="center"/>
    </xf>
    <xf numFmtId="165" fontId="0" fillId="2" borderId="12" xfId="1" applyNumberFormat="1" applyFont="1" applyFill="1" applyBorder="1" applyAlignment="1">
      <alignment horizontal="center" vertical="center"/>
    </xf>
    <xf numFmtId="165" fontId="0" fillId="9" borderId="12" xfId="1" applyNumberFormat="1" applyFont="1" applyFill="1" applyBorder="1" applyAlignment="1">
      <alignment horizontal="center" vertical="center"/>
    </xf>
    <xf numFmtId="165" fontId="0" fillId="3" borderId="12" xfId="1" applyNumberFormat="1" applyFont="1" applyFill="1" applyBorder="1" applyAlignment="1">
      <alignment horizontal="center" vertical="center"/>
    </xf>
    <xf numFmtId="165" fontId="0" fillId="8" borderId="14" xfId="1" applyNumberFormat="1" applyFont="1" applyFill="1" applyBorder="1" applyAlignment="1">
      <alignment horizontal="center" vertical="center"/>
    </xf>
    <xf numFmtId="9" fontId="0" fillId="6" borderId="12" xfId="1" applyNumberFormat="1" applyFont="1" applyFill="1" applyBorder="1" applyAlignment="1">
      <alignment horizontal="center" vertical="center"/>
    </xf>
    <xf numFmtId="9" fontId="0" fillId="7" borderId="12" xfId="1" applyNumberFormat="1" applyFont="1" applyFill="1" applyBorder="1" applyAlignment="1">
      <alignment horizontal="center" vertical="center"/>
    </xf>
    <xf numFmtId="9" fontId="0" fillId="8" borderId="12" xfId="1" applyNumberFormat="1" applyFont="1" applyFill="1" applyBorder="1" applyAlignment="1">
      <alignment horizontal="center" vertical="center"/>
    </xf>
    <xf numFmtId="9" fontId="0" fillId="2" borderId="12" xfId="1" applyNumberFormat="1" applyFont="1" applyFill="1" applyBorder="1" applyAlignment="1">
      <alignment horizontal="center" vertical="center"/>
    </xf>
    <xf numFmtId="9" fontId="0" fillId="9" borderId="12" xfId="1" applyNumberFormat="1" applyFont="1" applyFill="1" applyBorder="1" applyAlignment="1">
      <alignment horizontal="center" vertical="center"/>
    </xf>
    <xf numFmtId="9" fontId="0" fillId="3" borderId="12" xfId="1" applyNumberFormat="1" applyFont="1" applyFill="1" applyBorder="1" applyAlignment="1">
      <alignment horizontal="center" vertical="center"/>
    </xf>
    <xf numFmtId="9" fontId="0" fillId="8" borderId="14" xfId="1" applyNumberFormat="1" applyFont="1" applyFill="1" applyBorder="1" applyAlignment="1">
      <alignment horizontal="center" vertical="center"/>
    </xf>
    <xf numFmtId="165" fontId="6" fillId="0" borderId="8" xfId="1" applyNumberFormat="1" applyFont="1" applyBorder="1" applyAlignment="1">
      <alignment horizontal="center" vertical="center"/>
    </xf>
    <xf numFmtId="165" fontId="0" fillId="6" borderId="10" xfId="1" applyNumberFormat="1" applyFont="1" applyFill="1" applyBorder="1" applyAlignment="1">
      <alignment horizontal="center" vertical="center"/>
    </xf>
    <xf numFmtId="165" fontId="0" fillId="6" borderId="4" xfId="1" applyNumberFormat="1" applyFont="1" applyFill="1" applyBorder="1" applyAlignment="1">
      <alignment horizontal="center" vertical="center"/>
    </xf>
    <xf numFmtId="165" fontId="0" fillId="7" borderId="4" xfId="1" applyNumberFormat="1" applyFont="1" applyFill="1" applyBorder="1" applyAlignment="1">
      <alignment horizontal="center" vertical="center"/>
    </xf>
    <xf numFmtId="165" fontId="0" fillId="8" borderId="4" xfId="1" applyNumberFormat="1" applyFont="1" applyFill="1" applyBorder="1" applyAlignment="1">
      <alignment horizontal="center" vertical="center"/>
    </xf>
    <xf numFmtId="165" fontId="0" fillId="2" borderId="4" xfId="1" applyNumberFormat="1" applyFont="1" applyFill="1" applyBorder="1" applyAlignment="1">
      <alignment horizontal="center" vertical="center"/>
    </xf>
    <xf numFmtId="165" fontId="0" fillId="9" borderId="4" xfId="1" applyNumberFormat="1" applyFont="1" applyFill="1" applyBorder="1" applyAlignment="1">
      <alignment horizontal="center" vertical="center"/>
    </xf>
    <xf numFmtId="165" fontId="0" fillId="3" borderId="4" xfId="1" applyNumberFormat="1" applyFont="1" applyFill="1" applyBorder="1" applyAlignment="1">
      <alignment horizontal="center" vertical="center"/>
    </xf>
    <xf numFmtId="165" fontId="0" fillId="8" borderId="2" xfId="1" applyNumberFormat="1" applyFont="1" applyFill="1" applyBorder="1" applyAlignment="1">
      <alignment horizontal="center" vertical="center"/>
    </xf>
    <xf numFmtId="165" fontId="0" fillId="0" borderId="0" xfId="1" applyNumberFormat="1" applyFont="1" applyFill="1" applyBorder="1" applyAlignment="1">
      <alignment horizontal="center" vertical="center"/>
    </xf>
    <xf numFmtId="165" fontId="0" fillId="0" borderId="0" xfId="0" applyNumberFormat="1" applyFill="1" applyBorder="1" applyAlignment="1">
      <alignment horizontal="center" vertical="center"/>
    </xf>
    <xf numFmtId="9" fontId="0" fillId="0" borderId="5" xfId="1" applyNumberFormat="1" applyFont="1" applyBorder="1" applyAlignment="1">
      <alignment horizontal="center" vertical="center"/>
    </xf>
    <xf numFmtId="9" fontId="0" fillId="0" borderId="0" xfId="1" applyNumberFormat="1" applyFont="1" applyBorder="1" applyAlignment="1">
      <alignment horizontal="center" vertical="center"/>
    </xf>
    <xf numFmtId="9" fontId="0" fillId="0" borderId="8" xfId="1" applyNumberFormat="1" applyFont="1" applyBorder="1" applyAlignment="1">
      <alignment horizontal="center" vertical="center"/>
    </xf>
    <xf numFmtId="2" fontId="0" fillId="2" borderId="9" xfId="0" applyNumberFormat="1" applyFill="1" applyBorder="1" applyAlignment="1">
      <alignment horizontal="center"/>
    </xf>
    <xf numFmtId="166" fontId="0" fillId="3" borderId="9" xfId="0" applyNumberFormat="1" applyFill="1" applyBorder="1" applyAlignment="1">
      <alignment horizontal="center"/>
    </xf>
    <xf numFmtId="166" fontId="0" fillId="2" borderId="9" xfId="0" applyNumberFormat="1" applyFill="1" applyBorder="1" applyAlignment="1">
      <alignment horizontal="center"/>
    </xf>
    <xf numFmtId="10" fontId="1" fillId="2" borderId="4" xfId="0" applyNumberFormat="1" applyFont="1" applyFill="1" applyBorder="1" applyAlignment="1">
      <alignment horizontal="center"/>
    </xf>
    <xf numFmtId="0" fontId="2" fillId="0" borderId="9" xfId="0" applyFont="1" applyFill="1" applyBorder="1"/>
    <xf numFmtId="9" fontId="0" fillId="0" borderId="11" xfId="1" applyFont="1" applyBorder="1" applyAlignment="1">
      <alignment horizontal="center" vertical="center"/>
    </xf>
    <xf numFmtId="9" fontId="0" fillId="0" borderId="13" xfId="1" applyFont="1" applyBorder="1" applyAlignment="1">
      <alignment horizontal="center" vertical="center"/>
    </xf>
    <xf numFmtId="9" fontId="0" fillId="0" borderId="3" xfId="1" applyFont="1" applyBorder="1" applyAlignment="1">
      <alignment horizontal="center" vertical="center"/>
    </xf>
    <xf numFmtId="9" fontId="0" fillId="8" borderId="4" xfId="1" applyFont="1" applyFill="1" applyBorder="1" applyAlignment="1">
      <alignment horizontal="center" vertical="center"/>
    </xf>
    <xf numFmtId="9" fontId="0" fillId="2" borderId="4" xfId="1" applyFont="1" applyFill="1" applyBorder="1" applyAlignment="1">
      <alignment horizontal="center" vertical="center"/>
    </xf>
    <xf numFmtId="9" fontId="0" fillId="9" borderId="4" xfId="1" applyFont="1" applyFill="1" applyBorder="1" applyAlignment="1">
      <alignment horizontal="center" vertical="center"/>
    </xf>
    <xf numFmtId="9" fontId="0" fillId="3" borderId="4" xfId="1" applyFont="1" applyFill="1" applyBorder="1" applyAlignment="1">
      <alignment horizontal="center" vertical="center"/>
    </xf>
    <xf numFmtId="9" fontId="0" fillId="6" borderId="4" xfId="1" applyFont="1" applyFill="1" applyBorder="1" applyAlignment="1">
      <alignment horizontal="center" vertical="center"/>
    </xf>
    <xf numFmtId="9" fontId="0" fillId="7" borderId="4" xfId="1" applyFont="1" applyFill="1" applyBorder="1" applyAlignment="1">
      <alignment horizontal="center" vertical="center"/>
    </xf>
    <xf numFmtId="9" fontId="0" fillId="8" borderId="2" xfId="1" applyFont="1" applyFill="1" applyBorder="1" applyAlignment="1">
      <alignment horizontal="center" vertical="center"/>
    </xf>
    <xf numFmtId="9" fontId="6" fillId="0" borderId="3" xfId="1" applyFont="1" applyBorder="1" applyAlignment="1">
      <alignment horizontal="center" vertical="center"/>
    </xf>
    <xf numFmtId="9" fontId="0" fillId="0" borderId="5" xfId="1" applyFont="1" applyBorder="1" applyAlignment="1">
      <alignment horizontal="center" vertical="center"/>
    </xf>
    <xf numFmtId="9" fontId="0" fillId="0" borderId="0" xfId="1" applyFont="1" applyBorder="1" applyAlignment="1">
      <alignment horizontal="center" vertical="center"/>
    </xf>
    <xf numFmtId="0" fontId="2" fillId="17" borderId="7" xfId="0" applyFont="1" applyFill="1" applyBorder="1" applyAlignment="1">
      <alignment horizontal="center" vertical="center"/>
    </xf>
    <xf numFmtId="0" fontId="2" fillId="17" borderId="8" xfId="0" applyFont="1" applyFill="1" applyBorder="1" applyAlignment="1">
      <alignment horizontal="center" vertical="center"/>
    </xf>
    <xf numFmtId="0" fontId="2" fillId="17" borderId="3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7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FFFF"/>
      <color rgb="FFF8CBA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501651</xdr:colOff>
      <xdr:row>0</xdr:row>
      <xdr:rowOff>234393</xdr:rowOff>
    </xdr:from>
    <xdr:to>
      <xdr:col>8</xdr:col>
      <xdr:colOff>417513</xdr:colOff>
      <xdr:row>5</xdr:row>
      <xdr:rowOff>115701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59CFC2B-36F6-42B5-9FDF-E98EF15A26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5740401" y="234393"/>
          <a:ext cx="1689100" cy="114654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635000</xdr:colOff>
      <xdr:row>1</xdr:row>
      <xdr:rowOff>9072</xdr:rowOff>
    </xdr:from>
    <xdr:to>
      <xdr:col>8</xdr:col>
      <xdr:colOff>616857</xdr:colOff>
      <xdr:row>6</xdr:row>
      <xdr:rowOff>86649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A9DC26B-5F27-40FF-97EB-9C1CD57522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5887357" y="308429"/>
          <a:ext cx="1759857" cy="121581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707571</xdr:colOff>
      <xdr:row>1</xdr:row>
      <xdr:rowOff>172357</xdr:rowOff>
    </xdr:from>
    <xdr:to>
      <xdr:col>12</xdr:col>
      <xdr:colOff>294381</xdr:colOff>
      <xdr:row>9</xdr:row>
      <xdr:rowOff>161921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id="{30722A3E-A6CD-488B-98B7-CF1C9855D3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02928" y="172357"/>
          <a:ext cx="2426167" cy="1672088"/>
        </a:xfrm>
        <a:prstGeom prst="rect">
          <a:avLst/>
        </a:prstGeom>
      </xdr:spPr>
    </xdr:pic>
    <xdr:clientData/>
  </xdr:twoCellAnchor>
  <xdr:twoCellAnchor>
    <xdr:from>
      <xdr:col>10</xdr:col>
      <xdr:colOff>290286</xdr:colOff>
      <xdr:row>1</xdr:row>
      <xdr:rowOff>290286</xdr:rowOff>
    </xdr:from>
    <xdr:to>
      <xdr:col>11</xdr:col>
      <xdr:colOff>54428</xdr:colOff>
      <xdr:row>2</xdr:row>
      <xdr:rowOff>9072</xdr:rowOff>
    </xdr:to>
    <xdr:cxnSp macro="">
      <xdr:nvCxnSpPr>
        <xdr:cNvPr id="14" name="Conector recto de flecha 13">
          <a:extLst>
            <a:ext uri="{FF2B5EF4-FFF2-40B4-BE49-F238E27FC236}">
              <a16:creationId xmlns:a16="http://schemas.microsoft.com/office/drawing/2014/main" id="{1D4934FE-D679-4E6E-8EDB-15C3A59F38F2}"/>
            </a:ext>
          </a:extLst>
        </xdr:cNvPr>
        <xdr:cNvCxnSpPr/>
      </xdr:nvCxnSpPr>
      <xdr:spPr>
        <a:xfrm>
          <a:off x="7864929" y="290286"/>
          <a:ext cx="816428" cy="18143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10</xdr:col>
      <xdr:colOff>489855</xdr:colOff>
      <xdr:row>1</xdr:row>
      <xdr:rowOff>0</xdr:rowOff>
    </xdr:from>
    <xdr:ext cx="457048" cy="264560"/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id="{E5D062E8-286E-41E6-A680-26DE7B1FC6EC}"/>
            </a:ext>
          </a:extLst>
        </xdr:cNvPr>
        <xdr:cNvSpPr txBox="1"/>
      </xdr:nvSpPr>
      <xdr:spPr>
        <a:xfrm>
          <a:off x="8064498" y="0"/>
          <a:ext cx="45704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l-GR" sz="1100" b="1"/>
            <a:t> Φ</a:t>
          </a:r>
          <a:r>
            <a:rPr lang="es-ES" sz="1100" b="1" baseline="-25000"/>
            <a:t>int </a:t>
          </a:r>
        </a:p>
      </xdr:txBody>
    </xdr:sp>
    <xdr:clientData/>
  </xdr:oneCellAnchor>
  <xdr:twoCellAnchor>
    <xdr:from>
      <xdr:col>10</xdr:col>
      <xdr:colOff>215900</xdr:colOff>
      <xdr:row>2</xdr:row>
      <xdr:rowOff>224971</xdr:rowOff>
    </xdr:from>
    <xdr:to>
      <xdr:col>10</xdr:col>
      <xdr:colOff>226785</xdr:colOff>
      <xdr:row>5</xdr:row>
      <xdr:rowOff>72571</xdr:rowOff>
    </xdr:to>
    <xdr:cxnSp macro="">
      <xdr:nvCxnSpPr>
        <xdr:cNvPr id="16" name="Conector recto de flecha 15">
          <a:extLst>
            <a:ext uri="{FF2B5EF4-FFF2-40B4-BE49-F238E27FC236}">
              <a16:creationId xmlns:a16="http://schemas.microsoft.com/office/drawing/2014/main" id="{47B9FF70-01AA-49DB-8B04-C0D9505226C1}"/>
            </a:ext>
          </a:extLst>
        </xdr:cNvPr>
        <xdr:cNvCxnSpPr/>
      </xdr:nvCxnSpPr>
      <xdr:spPr>
        <a:xfrm>
          <a:off x="7790543" y="524328"/>
          <a:ext cx="10885" cy="509814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9</xdr:col>
      <xdr:colOff>1050471</xdr:colOff>
      <xdr:row>3</xdr:row>
      <xdr:rowOff>70756</xdr:rowOff>
    </xdr:from>
    <xdr:ext cx="387029" cy="264560"/>
    <xdr:sp macro="" textlink="">
      <xdr:nvSpPr>
        <xdr:cNvPr id="18" name="CuadroTexto 17">
          <a:extLst>
            <a:ext uri="{FF2B5EF4-FFF2-40B4-BE49-F238E27FC236}">
              <a16:creationId xmlns:a16="http://schemas.microsoft.com/office/drawing/2014/main" id="{B2DFF318-D88D-45C0-913C-E35A86C65A3D}"/>
            </a:ext>
          </a:extLst>
        </xdr:cNvPr>
        <xdr:cNvSpPr txBox="1"/>
      </xdr:nvSpPr>
      <xdr:spPr>
        <a:xfrm>
          <a:off x="8625114" y="669470"/>
          <a:ext cx="38702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l-GR" sz="1100" b="1"/>
            <a:t> Δ</a:t>
          </a:r>
          <a:r>
            <a:rPr lang="es-ES" sz="1100" b="1"/>
            <a:t>H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6D376-E39D-4FB6-97AD-DA769A674E00}">
  <sheetPr>
    <pageSetUpPr fitToPage="1"/>
  </sheetPr>
  <dimension ref="A1:Z152"/>
  <sheetViews>
    <sheetView zoomScale="80" zoomScaleNormal="80" workbookViewId="0">
      <selection activeCell="A3" sqref="A3"/>
    </sheetView>
  </sheetViews>
  <sheetFormatPr defaultColWidth="8.73046875" defaultRowHeight="14.25" x14ac:dyDescent="0.45"/>
  <cols>
    <col min="1" max="1" width="14" bestFit="1" customWidth="1"/>
    <col min="2" max="2" width="11.53125" bestFit="1" customWidth="1"/>
    <col min="3" max="3" width="14" bestFit="1" customWidth="1"/>
    <col min="4" max="4" width="10.73046875" bestFit="1" customWidth="1"/>
    <col min="5" max="5" width="14" bestFit="1" customWidth="1"/>
    <col min="6" max="6" width="10.796875" customWidth="1"/>
    <col min="7" max="7" width="14" bestFit="1" customWidth="1"/>
    <col min="8" max="8" width="11.46484375" customWidth="1"/>
    <col min="9" max="9" width="15.265625" customWidth="1"/>
    <col min="12" max="12" width="6.19921875" bestFit="1" customWidth="1"/>
    <col min="14" max="14" width="14.73046875" bestFit="1" customWidth="1"/>
    <col min="15" max="15" width="8.73046875" bestFit="1" customWidth="1"/>
    <col min="16" max="16" width="14.73046875" bestFit="1" customWidth="1"/>
    <col min="17" max="17" width="11" bestFit="1" customWidth="1"/>
    <col min="18" max="18" width="14.73046875" bestFit="1" customWidth="1"/>
    <col min="19" max="19" width="11" bestFit="1" customWidth="1"/>
    <col min="20" max="20" width="14.73046875" bestFit="1" customWidth="1"/>
    <col min="21" max="21" width="11" bestFit="1" customWidth="1"/>
    <col min="22" max="22" width="19.9296875" bestFit="1" customWidth="1"/>
  </cols>
  <sheetData>
    <row r="1" spans="1:26" ht="23.25" x14ac:dyDescent="0.7">
      <c r="A1" s="112" t="s">
        <v>32</v>
      </c>
      <c r="B1" s="113"/>
      <c r="C1" s="113"/>
      <c r="D1" s="113"/>
      <c r="E1" s="113"/>
      <c r="F1" s="113"/>
      <c r="G1" s="113"/>
      <c r="H1" s="113"/>
      <c r="I1" s="113"/>
      <c r="J1" s="17"/>
    </row>
    <row r="2" spans="1:26" ht="23.25" x14ac:dyDescent="0.7">
      <c r="A2" s="114" t="s">
        <v>30</v>
      </c>
      <c r="B2" s="17"/>
      <c r="C2" s="115" t="s">
        <v>72</v>
      </c>
      <c r="D2" s="17"/>
      <c r="E2" s="17"/>
      <c r="F2" s="17"/>
      <c r="G2" s="17"/>
      <c r="H2" s="17"/>
      <c r="I2" s="17"/>
      <c r="J2" s="17"/>
    </row>
    <row r="3" spans="1:26" ht="23.25" x14ac:dyDescent="0.7">
      <c r="A3" s="116" t="s">
        <v>104</v>
      </c>
      <c r="B3" s="17"/>
      <c r="C3" s="17"/>
      <c r="D3" s="17"/>
      <c r="E3" s="17"/>
      <c r="F3" s="17"/>
      <c r="G3" s="17"/>
      <c r="H3" s="17"/>
      <c r="I3" s="17"/>
      <c r="J3" s="17"/>
    </row>
    <row r="4" spans="1:26" x14ac:dyDescent="0.45">
      <c r="A4" s="117"/>
      <c r="B4" s="17"/>
      <c r="C4" s="17"/>
      <c r="D4" s="17"/>
      <c r="E4" s="17"/>
      <c r="F4" s="17"/>
      <c r="G4" s="17"/>
      <c r="H4" s="17"/>
      <c r="I4" s="17"/>
      <c r="J4" s="17"/>
    </row>
    <row r="5" spans="1:26" x14ac:dyDescent="0.45">
      <c r="A5" s="117" t="s">
        <v>6</v>
      </c>
      <c r="B5" s="17"/>
      <c r="C5" s="101">
        <v>43616</v>
      </c>
      <c r="D5" s="17"/>
      <c r="E5" s="17"/>
      <c r="F5" s="17"/>
      <c r="G5" s="17"/>
      <c r="H5" s="17"/>
      <c r="I5" s="17"/>
      <c r="J5" s="17"/>
    </row>
    <row r="6" spans="1:26" x14ac:dyDescent="0.45">
      <c r="A6" s="117" t="s">
        <v>7</v>
      </c>
      <c r="B6" s="17"/>
      <c r="C6" s="109">
        <v>43810</v>
      </c>
      <c r="D6" s="17"/>
      <c r="E6" s="118">
        <f>C6-C5</f>
        <v>194</v>
      </c>
      <c r="F6" s="17" t="s">
        <v>8</v>
      </c>
      <c r="G6" s="17"/>
      <c r="H6" s="17"/>
      <c r="I6" s="17"/>
      <c r="J6" s="17"/>
      <c r="L6" s="38"/>
      <c r="M6" s="40" t="s">
        <v>33</v>
      </c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</row>
    <row r="7" spans="1:26" x14ac:dyDescent="0.45">
      <c r="A7" s="117"/>
      <c r="B7" s="17"/>
      <c r="C7" s="119"/>
      <c r="D7" s="17"/>
      <c r="E7" s="17"/>
      <c r="F7" s="17"/>
      <c r="G7" s="17"/>
      <c r="H7" s="17"/>
      <c r="I7" s="17"/>
      <c r="J7" s="17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</row>
    <row r="8" spans="1:26" x14ac:dyDescent="0.45">
      <c r="A8" s="117"/>
      <c r="B8" s="17"/>
      <c r="C8" s="119"/>
      <c r="D8" s="17"/>
      <c r="E8" s="17"/>
      <c r="F8" s="17"/>
      <c r="G8" s="17"/>
      <c r="H8" s="17"/>
      <c r="I8" s="17"/>
      <c r="J8" s="17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</row>
    <row r="9" spans="1:26" x14ac:dyDescent="0.45">
      <c r="A9" s="117" t="s">
        <v>15</v>
      </c>
      <c r="B9" s="109">
        <v>43811</v>
      </c>
      <c r="C9" s="17"/>
      <c r="D9" s="109">
        <v>43844</v>
      </c>
      <c r="E9" s="17"/>
      <c r="F9" s="109">
        <v>43902</v>
      </c>
      <c r="G9" s="17"/>
      <c r="H9" s="109">
        <v>44006</v>
      </c>
      <c r="I9" s="17"/>
      <c r="J9" s="17"/>
      <c r="L9" s="38"/>
      <c r="M9" s="41">
        <f>+B10</f>
        <v>1</v>
      </c>
      <c r="N9" s="42" t="s">
        <v>16</v>
      </c>
      <c r="O9" s="41">
        <f>+D10</f>
        <v>34</v>
      </c>
      <c r="P9" s="42" t="s">
        <v>16</v>
      </c>
      <c r="Q9" s="41">
        <f>+F10</f>
        <v>92</v>
      </c>
      <c r="R9" s="42" t="s">
        <v>16</v>
      </c>
      <c r="S9" s="41">
        <f>+H10</f>
        <v>196</v>
      </c>
      <c r="T9" s="42" t="s">
        <v>16</v>
      </c>
      <c r="U9" s="38"/>
      <c r="V9" s="38"/>
      <c r="W9" s="38"/>
      <c r="X9" s="38"/>
      <c r="Y9" s="38"/>
      <c r="Z9" s="38"/>
    </row>
    <row r="10" spans="1:26" x14ac:dyDescent="0.45">
      <c r="A10" s="117"/>
      <c r="B10" s="18">
        <f>B9-C6</f>
        <v>1</v>
      </c>
      <c r="C10" s="17" t="s">
        <v>16</v>
      </c>
      <c r="D10" s="17">
        <f>D9-C6</f>
        <v>34</v>
      </c>
      <c r="E10" s="17" t="s">
        <v>16</v>
      </c>
      <c r="F10" s="17">
        <f>F9-C6</f>
        <v>92</v>
      </c>
      <c r="G10" s="17" t="s">
        <v>16</v>
      </c>
      <c r="H10" s="17">
        <f>H9-C6</f>
        <v>196</v>
      </c>
      <c r="I10" s="17" t="s">
        <v>16</v>
      </c>
      <c r="J10" s="17"/>
      <c r="L10" s="38"/>
      <c r="M10" s="43"/>
      <c r="N10" s="44"/>
      <c r="O10" s="43"/>
      <c r="P10" s="44"/>
      <c r="Q10" s="43"/>
      <c r="R10" s="44"/>
      <c r="S10" s="43"/>
      <c r="T10" s="44"/>
      <c r="U10" s="38"/>
      <c r="V10" s="201" t="s">
        <v>50</v>
      </c>
      <c r="W10" s="202"/>
      <c r="X10" s="202"/>
      <c r="Y10" s="203"/>
      <c r="Z10" s="38"/>
    </row>
    <row r="11" spans="1:26" x14ac:dyDescent="0.45">
      <c r="A11" s="120" t="s">
        <v>51</v>
      </c>
      <c r="B11" s="152" t="s">
        <v>73</v>
      </c>
      <c r="C11" s="17"/>
      <c r="D11" s="17"/>
      <c r="E11" s="17"/>
      <c r="F11" s="153" t="s">
        <v>73</v>
      </c>
      <c r="G11" s="17"/>
      <c r="H11" s="17"/>
      <c r="I11" s="17"/>
      <c r="J11" s="17"/>
      <c r="L11" s="38"/>
      <c r="M11" s="43" t="s">
        <v>34</v>
      </c>
      <c r="N11" s="44" t="s">
        <v>35</v>
      </c>
      <c r="O11" s="43" t="s">
        <v>34</v>
      </c>
      <c r="P11" s="44" t="s">
        <v>35</v>
      </c>
      <c r="Q11" s="43" t="s">
        <v>34</v>
      </c>
      <c r="R11" s="44" t="s">
        <v>35</v>
      </c>
      <c r="S11" s="43" t="s">
        <v>34</v>
      </c>
      <c r="T11" s="44" t="s">
        <v>35</v>
      </c>
      <c r="U11" s="38"/>
      <c r="V11" s="45" t="str">
        <f>P9</f>
        <v>days after crack</v>
      </c>
      <c r="W11" s="45">
        <f>O9</f>
        <v>34</v>
      </c>
      <c r="X11" s="45">
        <f>Q9</f>
        <v>92</v>
      </c>
      <c r="Y11" s="39">
        <f>S9</f>
        <v>196</v>
      </c>
      <c r="Z11" s="38"/>
    </row>
    <row r="12" spans="1:26" x14ac:dyDescent="0.45">
      <c r="A12" s="121" t="s">
        <v>36</v>
      </c>
      <c r="B12" s="110">
        <v>64</v>
      </c>
      <c r="C12" s="17"/>
      <c r="D12" s="110">
        <v>35</v>
      </c>
      <c r="E12" s="17"/>
      <c r="F12" s="110"/>
      <c r="G12" s="17"/>
      <c r="H12" s="110"/>
      <c r="I12" s="17"/>
      <c r="J12" s="17"/>
      <c r="L12" s="46" t="str">
        <f>+A11</f>
        <v>REF - 1</v>
      </c>
      <c r="M12" s="47">
        <f>+B18</f>
        <v>170.16666666666666</v>
      </c>
      <c r="N12" s="48">
        <f>+B19</f>
        <v>57.069840254434467</v>
      </c>
      <c r="O12" s="47">
        <f>+D18</f>
        <v>131.16666666666666</v>
      </c>
      <c r="P12" s="48">
        <f>+D19</f>
        <v>55.592865249658303</v>
      </c>
      <c r="Q12" s="47"/>
      <c r="R12" s="48"/>
      <c r="S12" s="47"/>
      <c r="T12" s="48"/>
      <c r="U12" s="38"/>
      <c r="V12" s="46">
        <v>1</v>
      </c>
      <c r="W12" s="170">
        <f>1-O12/$M12</f>
        <v>0.2291870714985309</v>
      </c>
      <c r="X12" s="162"/>
      <c r="Y12" s="50"/>
      <c r="Z12" s="38"/>
    </row>
    <row r="13" spans="1:26" x14ac:dyDescent="0.45">
      <c r="A13" s="121" t="s">
        <v>37</v>
      </c>
      <c r="B13" s="110">
        <v>146</v>
      </c>
      <c r="C13" s="17"/>
      <c r="D13" s="110">
        <v>102</v>
      </c>
      <c r="E13" s="17"/>
      <c r="F13" s="110"/>
      <c r="G13" s="17"/>
      <c r="H13" s="110"/>
      <c r="I13" s="17"/>
      <c r="J13" s="17"/>
      <c r="L13" s="51" t="str">
        <f>A22</f>
        <v>REF - 2</v>
      </c>
      <c r="M13" s="52">
        <f>B29</f>
        <v>249.5</v>
      </c>
      <c r="N13" s="53">
        <f>B30</f>
        <v>73.000684928293651</v>
      </c>
      <c r="O13" s="52">
        <f>D29</f>
        <v>216.66666666666666</v>
      </c>
      <c r="P13" s="53">
        <f>D30</f>
        <v>81.68884052712869</v>
      </c>
      <c r="Q13" s="52"/>
      <c r="R13" s="53"/>
      <c r="S13" s="52"/>
      <c r="T13" s="53"/>
      <c r="U13" s="38"/>
      <c r="V13" s="51">
        <v>2</v>
      </c>
      <c r="W13" s="156">
        <f t="shared" ref="W13:W20" si="0">1-O13/$M13</f>
        <v>0.13159652638610553</v>
      </c>
      <c r="X13" s="163"/>
      <c r="Y13" s="54"/>
      <c r="Z13" s="38"/>
    </row>
    <row r="14" spans="1:26" x14ac:dyDescent="0.45">
      <c r="A14" s="121" t="s">
        <v>38</v>
      </c>
      <c r="B14" s="110">
        <v>196</v>
      </c>
      <c r="C14" s="17"/>
      <c r="D14" s="110">
        <v>165</v>
      </c>
      <c r="E14" s="17"/>
      <c r="F14" s="110"/>
      <c r="G14" s="17"/>
      <c r="H14" s="110"/>
      <c r="I14" s="17"/>
      <c r="J14" s="17"/>
      <c r="L14" s="55" t="str">
        <f>A33</f>
        <v>REF - 3</v>
      </c>
      <c r="M14" s="56">
        <f>B40</f>
        <v>132.83333333333334</v>
      </c>
      <c r="N14" s="57">
        <f>B41</f>
        <v>26.263409273486673</v>
      </c>
      <c r="O14" s="56">
        <f>D40</f>
        <v>114.16666666666667</v>
      </c>
      <c r="P14" s="57">
        <f>D41</f>
        <v>33.301151131254692</v>
      </c>
      <c r="Q14" s="56">
        <f>F40</f>
        <v>71.666666666666671</v>
      </c>
      <c r="R14" s="57">
        <f>F41</f>
        <v>50.04264847774013</v>
      </c>
      <c r="S14" s="56">
        <f>H40</f>
        <v>54.166666666666664</v>
      </c>
      <c r="T14" s="57">
        <f>H41</f>
        <v>48.532119948201995</v>
      </c>
      <c r="U14" s="38"/>
      <c r="V14" s="55">
        <v>3</v>
      </c>
      <c r="W14" s="157">
        <f t="shared" si="0"/>
        <v>0.14052697616060228</v>
      </c>
      <c r="X14" s="164">
        <f t="shared" ref="X14:X20" si="1">1-Q14/$M14</f>
        <v>0.4604767879548306</v>
      </c>
      <c r="Y14" s="191">
        <f t="shared" ref="Y14:Y20" si="2">1-S14/$M14</f>
        <v>0.59222082810539534</v>
      </c>
      <c r="Z14" s="38"/>
    </row>
    <row r="15" spans="1:26" x14ac:dyDescent="0.45">
      <c r="A15" s="121" t="s">
        <v>39</v>
      </c>
      <c r="B15" s="110">
        <v>209</v>
      </c>
      <c r="C15" s="17"/>
      <c r="D15" s="110">
        <v>175</v>
      </c>
      <c r="E15" s="17"/>
      <c r="F15" s="110"/>
      <c r="G15" s="17"/>
      <c r="H15" s="110"/>
      <c r="I15" s="17"/>
      <c r="J15" s="17"/>
      <c r="L15" s="58" t="str">
        <f>A44</f>
        <v>REF - 4</v>
      </c>
      <c r="M15" s="59">
        <f>B51</f>
        <v>247.83333333333334</v>
      </c>
      <c r="N15" s="60">
        <f>B52</f>
        <v>65.78880350535843</v>
      </c>
      <c r="O15" s="59">
        <f>D51</f>
        <v>216</v>
      </c>
      <c r="P15" s="60">
        <f>D52</f>
        <v>25.029982021567655</v>
      </c>
      <c r="Q15" s="59">
        <f>F51</f>
        <v>124.83333333333333</v>
      </c>
      <c r="R15" s="60">
        <f>F52</f>
        <v>19.742509127936746</v>
      </c>
      <c r="S15" s="59">
        <f>H51</f>
        <v>65.5</v>
      </c>
      <c r="T15" s="60">
        <f>H52</f>
        <v>36.175958867734245</v>
      </c>
      <c r="U15" s="38"/>
      <c r="V15" s="58">
        <v>4</v>
      </c>
      <c r="W15" s="158">
        <f t="shared" si="0"/>
        <v>0.12844653665097516</v>
      </c>
      <c r="X15" s="165">
        <f t="shared" si="1"/>
        <v>0.49630127774041699</v>
      </c>
      <c r="Y15" s="192">
        <f t="shared" si="2"/>
        <v>0.73570948217888366</v>
      </c>
      <c r="Z15" s="38"/>
    </row>
    <row r="16" spans="1:26" x14ac:dyDescent="0.45">
      <c r="A16" s="121" t="s">
        <v>40</v>
      </c>
      <c r="B16" s="110">
        <v>210</v>
      </c>
      <c r="C16" s="17"/>
      <c r="D16" s="110">
        <v>179</v>
      </c>
      <c r="E16" s="17"/>
      <c r="F16" s="110"/>
      <c r="G16" s="17"/>
      <c r="H16" s="110"/>
      <c r="I16" s="17"/>
      <c r="J16" s="17"/>
      <c r="L16" s="61" t="str">
        <f>A55</f>
        <v>REF - 5</v>
      </c>
      <c r="M16" s="62">
        <f>B62</f>
        <v>122.33333333333333</v>
      </c>
      <c r="N16" s="63">
        <f>B63</f>
        <v>29.0493832407276</v>
      </c>
      <c r="O16" s="62">
        <f>D62</f>
        <v>104.8</v>
      </c>
      <c r="P16" s="63">
        <f>D63</f>
        <v>27.123790295605826</v>
      </c>
      <c r="Q16" s="62">
        <f>F62</f>
        <v>78.2</v>
      </c>
      <c r="R16" s="63">
        <f>F63</f>
        <v>14.007141035914495</v>
      </c>
      <c r="S16" s="62">
        <f>H62</f>
        <v>0</v>
      </c>
      <c r="T16" s="63">
        <f>H63</f>
        <v>0</v>
      </c>
      <c r="U16" s="38"/>
      <c r="V16" s="61">
        <v>5</v>
      </c>
      <c r="W16" s="159">
        <f t="shared" si="0"/>
        <v>0.14332425068119892</v>
      </c>
      <c r="X16" s="166">
        <f t="shared" si="1"/>
        <v>0.36076294277929155</v>
      </c>
      <c r="Y16" s="193">
        <f t="shared" si="2"/>
        <v>1</v>
      </c>
      <c r="Z16" s="38"/>
    </row>
    <row r="17" spans="1:26" x14ac:dyDescent="0.45">
      <c r="A17" s="121" t="s">
        <v>41</v>
      </c>
      <c r="B17" s="110">
        <v>196</v>
      </c>
      <c r="C17" s="17"/>
      <c r="D17" s="110">
        <v>131</v>
      </c>
      <c r="E17" s="17"/>
      <c r="F17" s="110"/>
      <c r="G17" s="17"/>
      <c r="H17" s="110"/>
      <c r="I17" s="17"/>
      <c r="J17" s="17"/>
      <c r="L17" s="64" t="str">
        <f>A66</f>
        <v>REF - 6</v>
      </c>
      <c r="M17" s="65">
        <f>B73</f>
        <v>149.80000000000001</v>
      </c>
      <c r="N17" s="66">
        <f>B74</f>
        <v>33.086250920888588</v>
      </c>
      <c r="O17" s="65">
        <f>D73</f>
        <v>133</v>
      </c>
      <c r="P17" s="66">
        <f>D74</f>
        <v>25.913317039699876</v>
      </c>
      <c r="Q17" s="65"/>
      <c r="R17" s="66"/>
      <c r="S17" s="65"/>
      <c r="T17" s="66"/>
      <c r="U17" s="38"/>
      <c r="V17" s="64">
        <v>6</v>
      </c>
      <c r="W17" s="160">
        <f t="shared" si="0"/>
        <v>0.11214953271028039</v>
      </c>
      <c r="X17" s="167"/>
      <c r="Y17" s="194"/>
      <c r="Z17" s="38"/>
    </row>
    <row r="18" spans="1:26" x14ac:dyDescent="0.45">
      <c r="A18" s="122" t="s">
        <v>42</v>
      </c>
      <c r="B18" s="67">
        <f>AVERAGE(B12:B17)</f>
        <v>170.16666666666666</v>
      </c>
      <c r="C18" s="17"/>
      <c r="D18" s="67">
        <f>AVERAGE(D12:D17)</f>
        <v>131.16666666666666</v>
      </c>
      <c r="E18" s="17"/>
      <c r="F18" s="67" t="e">
        <f>AVERAGE(F12:F17)</f>
        <v>#DIV/0!</v>
      </c>
      <c r="G18" s="17"/>
      <c r="H18" s="67" t="e">
        <f>AVERAGE(H12:H17)</f>
        <v>#DIV/0!</v>
      </c>
      <c r="I18" s="17"/>
      <c r="J18" s="17"/>
      <c r="L18" s="68" t="str">
        <f>A77</f>
        <v>REF - 7</v>
      </c>
      <c r="M18" s="49">
        <f>B84</f>
        <v>158.66666666666666</v>
      </c>
      <c r="N18" s="69">
        <f>B85</f>
        <v>38.145336106353405</v>
      </c>
      <c r="O18" s="49">
        <f>D84</f>
        <v>143.66666666666666</v>
      </c>
      <c r="P18" s="69">
        <f>D85</f>
        <v>34.610210439502758</v>
      </c>
      <c r="Q18" s="49">
        <f>F84</f>
        <v>130.33333333333334</v>
      </c>
      <c r="R18" s="69">
        <f>F85</f>
        <v>15.095253117012172</v>
      </c>
      <c r="S18" s="49">
        <f>H84</f>
        <v>47.833333333333336</v>
      </c>
      <c r="T18" s="69">
        <f>H85</f>
        <v>32.787192621510002</v>
      </c>
      <c r="U18" s="38"/>
      <c r="V18" s="68">
        <v>7</v>
      </c>
      <c r="W18" s="155">
        <f t="shared" si="0"/>
        <v>9.4537815126050417E-2</v>
      </c>
      <c r="X18" s="162">
        <f t="shared" si="1"/>
        <v>0.17857142857142849</v>
      </c>
      <c r="Y18" s="195">
        <f t="shared" si="2"/>
        <v>0.69852941176470584</v>
      </c>
      <c r="Z18" s="38"/>
    </row>
    <row r="19" spans="1:26" x14ac:dyDescent="0.45">
      <c r="A19" s="122" t="s">
        <v>43</v>
      </c>
      <c r="B19" s="70">
        <f>_xlfn.STDEV.S(B12:B17)</f>
        <v>57.069840254434467</v>
      </c>
      <c r="C19" s="123"/>
      <c r="D19" s="70">
        <f>_xlfn.STDEV.S(D12:D17)</f>
        <v>55.592865249658303</v>
      </c>
      <c r="E19" s="123"/>
      <c r="F19" s="70" t="e">
        <f>_xlfn.STDEV.S(F12:F17)</f>
        <v>#DIV/0!</v>
      </c>
      <c r="G19" s="123"/>
      <c r="H19" s="70" t="e">
        <f>_xlfn.STDEV.S(H12:H17,)</f>
        <v>#DIV/0!</v>
      </c>
      <c r="I19" s="17"/>
      <c r="J19" s="17"/>
      <c r="L19" s="51" t="str">
        <f>A88</f>
        <v>REF - 8</v>
      </c>
      <c r="M19" s="52">
        <f>B95</f>
        <v>157.5</v>
      </c>
      <c r="N19" s="53">
        <f>B96</f>
        <v>68.558733943969528</v>
      </c>
      <c r="O19" s="52">
        <f>D95</f>
        <v>133.83333333333334</v>
      </c>
      <c r="P19" s="53">
        <f>D96</f>
        <v>63.269002415611595</v>
      </c>
      <c r="Q19" s="52">
        <f>F95</f>
        <v>105.33333333333333</v>
      </c>
      <c r="R19" s="53">
        <f>F96</f>
        <v>63.86130805633929</v>
      </c>
      <c r="S19" s="52">
        <f>H95</f>
        <v>71.2</v>
      </c>
      <c r="T19" s="53">
        <f>H96</f>
        <v>68.266145831346492</v>
      </c>
      <c r="U19" s="38"/>
      <c r="V19" s="51">
        <v>8</v>
      </c>
      <c r="W19" s="156">
        <f t="shared" si="0"/>
        <v>0.15026455026455021</v>
      </c>
      <c r="X19" s="163">
        <f t="shared" si="1"/>
        <v>0.3312169312169313</v>
      </c>
      <c r="Y19" s="196">
        <f t="shared" si="2"/>
        <v>0.54793650793650794</v>
      </c>
      <c r="Z19" s="38"/>
    </row>
    <row r="20" spans="1:26" x14ac:dyDescent="0.45">
      <c r="A20" s="117"/>
      <c r="B20" s="71"/>
      <c r="C20" s="72"/>
      <c r="D20" s="71"/>
      <c r="E20" s="72"/>
      <c r="F20" s="71"/>
      <c r="G20" s="72"/>
      <c r="H20" s="71"/>
      <c r="I20" s="17"/>
      <c r="J20" s="17"/>
      <c r="K20" s="73"/>
      <c r="L20" s="74" t="str">
        <f>A99</f>
        <v>REF - 9</v>
      </c>
      <c r="M20" s="75">
        <f>B106</f>
        <v>122.66666666666667</v>
      </c>
      <c r="N20" s="76">
        <f>B107</f>
        <v>28.765720339784046</v>
      </c>
      <c r="O20" s="75">
        <f>D106</f>
        <v>107.5</v>
      </c>
      <c r="P20" s="76">
        <f>D107</f>
        <v>40.490739682055697</v>
      </c>
      <c r="Q20" s="75">
        <f>F106</f>
        <v>101</v>
      </c>
      <c r="R20" s="76">
        <f>F107</f>
        <v>46.09989154000256</v>
      </c>
      <c r="S20" s="75">
        <f>H106</f>
        <v>74.166666666666671</v>
      </c>
      <c r="T20" s="76">
        <f>H107</f>
        <v>58.214709317769348</v>
      </c>
      <c r="U20" s="38"/>
      <c r="V20" s="74">
        <v>9</v>
      </c>
      <c r="W20" s="161">
        <f t="shared" si="0"/>
        <v>0.12364130434782616</v>
      </c>
      <c r="X20" s="168">
        <f t="shared" si="1"/>
        <v>0.17663043478260876</v>
      </c>
      <c r="Y20" s="197">
        <f t="shared" si="2"/>
        <v>0.39538043478260865</v>
      </c>
      <c r="Z20" s="38"/>
    </row>
    <row r="21" spans="1:26" x14ac:dyDescent="0.45">
      <c r="A21" s="117"/>
      <c r="B21" s="17"/>
      <c r="C21" s="17"/>
      <c r="D21" s="17"/>
      <c r="E21" s="17"/>
      <c r="F21" s="17"/>
      <c r="G21" s="17"/>
      <c r="H21" s="17"/>
      <c r="I21" s="17"/>
      <c r="J21" s="17"/>
      <c r="L21" s="77"/>
      <c r="M21" s="78"/>
      <c r="N21" s="78"/>
      <c r="O21" s="79"/>
      <c r="P21" s="78"/>
      <c r="Q21" s="79"/>
      <c r="R21" s="78"/>
      <c r="S21" s="79"/>
      <c r="T21" s="78"/>
      <c r="U21" s="38"/>
      <c r="V21" s="77"/>
      <c r="W21" s="179"/>
      <c r="X21" s="79"/>
      <c r="Y21" s="79"/>
      <c r="Z21" s="38"/>
    </row>
    <row r="22" spans="1:26" x14ac:dyDescent="0.45">
      <c r="A22" s="124" t="s">
        <v>52</v>
      </c>
      <c r="B22" s="17" t="s">
        <v>74</v>
      </c>
      <c r="C22" s="17"/>
      <c r="D22" s="17"/>
      <c r="E22" s="17"/>
      <c r="F22" s="154" t="s">
        <v>74</v>
      </c>
      <c r="G22" s="17"/>
      <c r="H22" s="17"/>
      <c r="I22" s="17"/>
      <c r="J22" s="17"/>
      <c r="L22" s="81" t="s">
        <v>44</v>
      </c>
      <c r="M22" s="82">
        <f>AVERAGE(M12:M20)</f>
        <v>167.92222222222225</v>
      </c>
      <c r="N22" s="83"/>
      <c r="O22" s="82">
        <f>AVERAGE(O12:O20)</f>
        <v>144.53333333333333</v>
      </c>
      <c r="P22" s="83"/>
      <c r="Q22" s="82">
        <f>AVERAGE(Q14:Q16,Q18:Q20)</f>
        <v>101.89444444444443</v>
      </c>
      <c r="R22" s="83"/>
      <c r="S22" s="82">
        <f>AVERAGE(S14:S16,S18:S20)</f>
        <v>52.144444444444446</v>
      </c>
      <c r="T22" s="84"/>
      <c r="U22" s="38"/>
      <c r="V22" s="81" t="s">
        <v>44</v>
      </c>
      <c r="W22" s="169">
        <f>AVERAGE(W12:W20)</f>
        <v>0.13929717375845777</v>
      </c>
      <c r="X22" s="169">
        <f>AVERAGE(X14:X16,X18:X20)</f>
        <v>0.33399330050758458</v>
      </c>
      <c r="Y22" s="198">
        <f>AVERAGE(Y14:Y16,Y18:Y20)</f>
        <v>0.66162944412801694</v>
      </c>
      <c r="Z22" s="38"/>
    </row>
    <row r="23" spans="1:26" x14ac:dyDescent="0.45">
      <c r="A23" s="125" t="s">
        <v>36</v>
      </c>
      <c r="B23" s="110">
        <v>208</v>
      </c>
      <c r="C23" s="17"/>
      <c r="D23" s="110">
        <v>178</v>
      </c>
      <c r="E23" s="17"/>
      <c r="F23" s="110"/>
      <c r="G23" s="17"/>
      <c r="H23" s="110"/>
      <c r="I23" s="17"/>
      <c r="J23" s="17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</row>
    <row r="24" spans="1:26" x14ac:dyDescent="0.45">
      <c r="A24" s="125" t="s">
        <v>37</v>
      </c>
      <c r="B24" s="110">
        <v>256</v>
      </c>
      <c r="C24" s="17"/>
      <c r="D24" s="110">
        <v>229</v>
      </c>
      <c r="E24" s="17"/>
      <c r="F24" s="110"/>
      <c r="G24" s="17"/>
      <c r="H24" s="110"/>
      <c r="I24" s="17"/>
      <c r="J24" s="17"/>
      <c r="L24" s="41" t="s">
        <v>45</v>
      </c>
      <c r="M24" s="85">
        <f>MIN(M12:M20)</f>
        <v>122.33333333333333</v>
      </c>
      <c r="N24" s="85"/>
      <c r="O24" s="85">
        <f>MIN(O12:O20)</f>
        <v>104.8</v>
      </c>
      <c r="P24" s="85"/>
      <c r="Q24" s="85">
        <f>MIN(Q14:Q16,Q18:Q20)</f>
        <v>71.666666666666671</v>
      </c>
      <c r="R24" s="85"/>
      <c r="S24" s="85">
        <f>MIN(S14:S16,S18:S20)</f>
        <v>0</v>
      </c>
      <c r="T24" s="42"/>
      <c r="U24" s="38"/>
      <c r="V24" s="41" t="s">
        <v>45</v>
      </c>
      <c r="W24" s="199">
        <f>MIN(W12:W20)</f>
        <v>9.4537815126050417E-2</v>
      </c>
      <c r="X24" s="199">
        <f>MIN(X14:X16,X18:X20)</f>
        <v>0.17663043478260876</v>
      </c>
      <c r="Y24" s="188">
        <f>MIN(S14:S16,S18:S20)</f>
        <v>0</v>
      </c>
      <c r="Z24" s="38"/>
    </row>
    <row r="25" spans="1:26" x14ac:dyDescent="0.45">
      <c r="A25" s="125" t="s">
        <v>38</v>
      </c>
      <c r="B25" s="110">
        <v>167</v>
      </c>
      <c r="C25" s="17"/>
      <c r="D25" s="110">
        <v>101</v>
      </c>
      <c r="E25" s="17"/>
      <c r="F25" s="110"/>
      <c r="G25" s="17"/>
      <c r="H25" s="110"/>
      <c r="I25" s="17"/>
      <c r="J25" s="17"/>
      <c r="L25" s="43" t="s">
        <v>46</v>
      </c>
      <c r="M25" s="86">
        <f>MAX(M12:M20)</f>
        <v>249.5</v>
      </c>
      <c r="N25" s="86"/>
      <c r="O25" s="86">
        <f>MAX(O12:O20)</f>
        <v>216.66666666666666</v>
      </c>
      <c r="P25" s="86"/>
      <c r="Q25" s="86">
        <f>MAX(Q14:Q16,Q18:Q20)</f>
        <v>130.33333333333334</v>
      </c>
      <c r="R25" s="86"/>
      <c r="S25" s="86">
        <f>MAX(S14:S16,S18:S20)</f>
        <v>74.166666666666671</v>
      </c>
      <c r="T25" s="44"/>
      <c r="U25" s="38"/>
      <c r="V25" s="43" t="s">
        <v>46</v>
      </c>
      <c r="W25" s="200">
        <f>MAX(W12:W20)</f>
        <v>0.2291870714985309</v>
      </c>
      <c r="X25" s="200">
        <f>MAX(X14:X16,X18:X20)</f>
        <v>0.49630127774041699</v>
      </c>
      <c r="Y25" s="189">
        <f>MAX(Y12:Y20)</f>
        <v>1</v>
      </c>
      <c r="Z25" s="38"/>
    </row>
    <row r="26" spans="1:26" x14ac:dyDescent="0.45">
      <c r="A26" s="125" t="s">
        <v>39</v>
      </c>
      <c r="B26" s="110">
        <v>348</v>
      </c>
      <c r="C26" s="17"/>
      <c r="D26" s="110">
        <v>319</v>
      </c>
      <c r="E26" s="17"/>
      <c r="F26" s="110"/>
      <c r="G26" s="17"/>
      <c r="H26" s="110"/>
      <c r="I26" s="17"/>
      <c r="J26" s="17"/>
      <c r="L26" s="87" t="s">
        <v>47</v>
      </c>
      <c r="M26" s="88">
        <f>M25-M24</f>
        <v>127.16666666666667</v>
      </c>
      <c r="N26" s="88"/>
      <c r="O26" s="88">
        <f>O25-O24</f>
        <v>111.86666666666666</v>
      </c>
      <c r="P26" s="88"/>
      <c r="Q26" s="88">
        <f>Q25-Q24</f>
        <v>58.666666666666671</v>
      </c>
      <c r="R26" s="88"/>
      <c r="S26" s="88">
        <f>S25-S24</f>
        <v>74.166666666666671</v>
      </c>
      <c r="T26" s="89"/>
      <c r="U26" s="38"/>
      <c r="V26" s="87" t="s">
        <v>47</v>
      </c>
      <c r="W26" s="88">
        <f>W25-W24</f>
        <v>0.13464925637248049</v>
      </c>
      <c r="X26" s="88">
        <f>X25-X24</f>
        <v>0.31967084295780823</v>
      </c>
      <c r="Y26" s="90">
        <f>Y25-Y24</f>
        <v>1</v>
      </c>
      <c r="Z26" s="38"/>
    </row>
    <row r="27" spans="1:26" x14ac:dyDescent="0.45">
      <c r="A27" s="125" t="s">
        <v>40</v>
      </c>
      <c r="B27" s="110">
        <v>323</v>
      </c>
      <c r="C27" s="17"/>
      <c r="D27" s="110">
        <v>296</v>
      </c>
      <c r="E27" s="17"/>
      <c r="F27" s="110"/>
      <c r="G27" s="17"/>
      <c r="H27" s="110"/>
      <c r="I27" s="17"/>
      <c r="J27" s="17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</row>
    <row r="28" spans="1:26" x14ac:dyDescent="0.45">
      <c r="A28" s="125" t="s">
        <v>41</v>
      </c>
      <c r="B28" s="110">
        <v>195</v>
      </c>
      <c r="C28" s="17"/>
      <c r="D28" s="110">
        <v>177</v>
      </c>
      <c r="E28" s="17"/>
      <c r="F28" s="110"/>
      <c r="G28" s="17"/>
      <c r="H28" s="110"/>
      <c r="I28" s="17"/>
      <c r="J28" s="17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</row>
    <row r="29" spans="1:26" x14ac:dyDescent="0.45">
      <c r="A29" s="126" t="s">
        <v>42</v>
      </c>
      <c r="B29" s="80">
        <f>AVERAGE(B23:B28)</f>
        <v>249.5</v>
      </c>
      <c r="C29" s="17"/>
      <c r="D29" s="80">
        <f>AVERAGE(D23:D28)</f>
        <v>216.66666666666666</v>
      </c>
      <c r="E29" s="17"/>
      <c r="F29" s="80" t="e">
        <f>AVERAGE(F23:F28)</f>
        <v>#DIV/0!</v>
      </c>
      <c r="G29" s="17"/>
      <c r="H29" s="80" t="e">
        <f>AVERAGE(H23:H28)</f>
        <v>#DIV/0!</v>
      </c>
      <c r="I29" s="17"/>
      <c r="J29" s="17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</row>
    <row r="30" spans="1:26" x14ac:dyDescent="0.45">
      <c r="A30" s="126" t="s">
        <v>43</v>
      </c>
      <c r="B30" s="91">
        <f>_xlfn.STDEV.S(B23:B28)</f>
        <v>73.000684928293651</v>
      </c>
      <c r="C30" s="123"/>
      <c r="D30" s="91">
        <f>_xlfn.STDEV.S(D23:D28)</f>
        <v>81.68884052712869</v>
      </c>
      <c r="E30" s="123"/>
      <c r="F30" s="91" t="e">
        <f>_xlfn.STDEV.S(F23:F28)</f>
        <v>#DIV/0!</v>
      </c>
      <c r="G30" s="123"/>
      <c r="H30" s="91" t="e">
        <f>_xlfn.STDEV.S(H23:H28,)</f>
        <v>#DIV/0!</v>
      </c>
      <c r="I30" s="17"/>
      <c r="J30" s="17"/>
      <c r="Q30" s="38"/>
      <c r="R30" s="38"/>
      <c r="S30" s="38"/>
      <c r="T30" s="38"/>
      <c r="U30" s="38"/>
      <c r="V30" s="38"/>
      <c r="W30" s="38"/>
      <c r="X30" s="38"/>
      <c r="Y30" s="38"/>
      <c r="Z30" s="38"/>
    </row>
    <row r="31" spans="1:26" x14ac:dyDescent="0.45">
      <c r="A31" s="127"/>
      <c r="B31" s="18"/>
      <c r="C31" s="18"/>
      <c r="D31" s="18"/>
      <c r="E31" s="18"/>
      <c r="F31" s="18"/>
      <c r="G31" s="18"/>
      <c r="H31" s="18"/>
      <c r="I31" s="17"/>
      <c r="J31" s="17"/>
      <c r="Q31" s="38"/>
      <c r="R31" s="38"/>
      <c r="S31" s="38"/>
      <c r="T31" s="38"/>
      <c r="U31" s="38"/>
      <c r="V31" s="38"/>
      <c r="W31" s="38"/>
      <c r="X31" s="38"/>
      <c r="Y31" s="38"/>
      <c r="Z31" s="38"/>
    </row>
    <row r="32" spans="1:26" x14ac:dyDescent="0.45">
      <c r="A32" s="127"/>
      <c r="B32" s="18"/>
      <c r="C32" s="18"/>
      <c r="D32" s="18"/>
      <c r="E32" s="18"/>
      <c r="F32" s="18"/>
      <c r="G32" s="18"/>
      <c r="H32" s="18"/>
      <c r="I32" s="17"/>
      <c r="J32" s="17"/>
    </row>
    <row r="33" spans="1:10" x14ac:dyDescent="0.45">
      <c r="A33" s="128" t="s">
        <v>53</v>
      </c>
      <c r="B33" s="17" t="s">
        <v>75</v>
      </c>
      <c r="C33" s="17"/>
      <c r="D33" s="17"/>
      <c r="E33" s="17"/>
      <c r="F33" s="17"/>
      <c r="G33" s="17"/>
      <c r="H33" s="17"/>
      <c r="I33" s="17"/>
      <c r="J33" s="17"/>
    </row>
    <row r="34" spans="1:10" x14ac:dyDescent="0.45">
      <c r="A34" s="129" t="s">
        <v>36</v>
      </c>
      <c r="B34" s="110">
        <v>161</v>
      </c>
      <c r="C34" s="17"/>
      <c r="D34" s="110">
        <v>144</v>
      </c>
      <c r="E34" s="17"/>
      <c r="F34" s="110">
        <v>130</v>
      </c>
      <c r="G34" s="17"/>
      <c r="H34" s="110">
        <v>114</v>
      </c>
      <c r="I34" s="17"/>
      <c r="J34" s="17"/>
    </row>
    <row r="35" spans="1:10" x14ac:dyDescent="0.45">
      <c r="A35" s="129" t="s">
        <v>37</v>
      </c>
      <c r="B35" s="110">
        <v>163</v>
      </c>
      <c r="C35" s="17"/>
      <c r="D35" s="110">
        <v>154</v>
      </c>
      <c r="E35" s="17"/>
      <c r="F35" s="110">
        <v>123</v>
      </c>
      <c r="G35" s="17"/>
      <c r="H35" s="110">
        <v>102</v>
      </c>
      <c r="I35" s="17"/>
      <c r="J35" s="17"/>
    </row>
    <row r="36" spans="1:10" x14ac:dyDescent="0.45">
      <c r="A36" s="129" t="s">
        <v>38</v>
      </c>
      <c r="B36" s="110">
        <v>115</v>
      </c>
      <c r="C36" s="17"/>
      <c r="D36" s="110">
        <v>60</v>
      </c>
      <c r="E36" s="17"/>
      <c r="F36" s="110">
        <v>35</v>
      </c>
      <c r="G36" s="17"/>
      <c r="H36" s="110">
        <v>0</v>
      </c>
      <c r="I36" s="17"/>
      <c r="J36" s="17"/>
    </row>
    <row r="37" spans="1:10" x14ac:dyDescent="0.45">
      <c r="A37" s="129" t="s">
        <v>39</v>
      </c>
      <c r="B37" s="110">
        <v>143</v>
      </c>
      <c r="C37" s="17"/>
      <c r="D37" s="110">
        <v>112</v>
      </c>
      <c r="E37" s="17"/>
      <c r="F37" s="110">
        <v>72</v>
      </c>
      <c r="G37" s="17"/>
      <c r="H37" s="110">
        <v>59</v>
      </c>
      <c r="I37" s="17"/>
      <c r="J37" s="17"/>
    </row>
    <row r="38" spans="1:10" x14ac:dyDescent="0.45">
      <c r="A38" s="129" t="s">
        <v>40</v>
      </c>
      <c r="B38" s="110">
        <v>103</v>
      </c>
      <c r="C38" s="17"/>
      <c r="D38" s="110">
        <v>103</v>
      </c>
      <c r="E38" s="17"/>
      <c r="F38" s="110">
        <v>70</v>
      </c>
      <c r="G38" s="17"/>
      <c r="H38" s="110">
        <v>50</v>
      </c>
      <c r="I38" s="17"/>
      <c r="J38" s="17"/>
    </row>
    <row r="39" spans="1:10" x14ac:dyDescent="0.45">
      <c r="A39" s="129" t="s">
        <v>41</v>
      </c>
      <c r="B39" s="110">
        <v>112</v>
      </c>
      <c r="C39" s="17"/>
      <c r="D39" s="110">
        <v>112</v>
      </c>
      <c r="E39" s="17"/>
      <c r="F39" s="110">
        <v>0</v>
      </c>
      <c r="G39" s="17"/>
      <c r="H39" s="110">
        <v>0</v>
      </c>
      <c r="I39" s="17"/>
      <c r="J39" s="17"/>
    </row>
    <row r="40" spans="1:10" x14ac:dyDescent="0.45">
      <c r="A40" s="130" t="s">
        <v>42</v>
      </c>
      <c r="B40" s="92">
        <f>AVERAGE(B34:B39)</f>
        <v>132.83333333333334</v>
      </c>
      <c r="C40" s="17"/>
      <c r="D40" s="92">
        <f>AVERAGE(D34:D39)</f>
        <v>114.16666666666667</v>
      </c>
      <c r="E40" s="17"/>
      <c r="F40" s="92">
        <f>AVERAGE(F34:F39)</f>
        <v>71.666666666666671</v>
      </c>
      <c r="G40" s="17"/>
      <c r="H40" s="92">
        <f>AVERAGE(H34:H39)</f>
        <v>54.166666666666664</v>
      </c>
      <c r="I40" s="17"/>
      <c r="J40" s="17"/>
    </row>
    <row r="41" spans="1:10" x14ac:dyDescent="0.45">
      <c r="A41" s="130" t="s">
        <v>43</v>
      </c>
      <c r="B41" s="93">
        <f>_xlfn.STDEV.S(B34:B39)</f>
        <v>26.263409273486673</v>
      </c>
      <c r="C41" s="123"/>
      <c r="D41" s="93">
        <f>_xlfn.STDEV.S(D34:D39)</f>
        <v>33.301151131254692</v>
      </c>
      <c r="E41" s="123"/>
      <c r="F41" s="93">
        <f>_xlfn.STDEV.S(F34:F39)</f>
        <v>50.04264847774013</v>
      </c>
      <c r="G41" s="123"/>
      <c r="H41" s="93">
        <f>_xlfn.STDEV.S(H34:H39)</f>
        <v>48.532119948201995</v>
      </c>
      <c r="I41" s="17"/>
      <c r="J41" s="17"/>
    </row>
    <row r="42" spans="1:10" x14ac:dyDescent="0.45">
      <c r="A42" s="127"/>
      <c r="B42" s="18"/>
      <c r="C42" s="18"/>
      <c r="D42" s="18"/>
      <c r="E42" s="18"/>
      <c r="F42" s="18"/>
      <c r="G42" s="18"/>
      <c r="H42" s="18"/>
      <c r="I42" s="17"/>
      <c r="J42" s="17"/>
    </row>
    <row r="43" spans="1:10" x14ac:dyDescent="0.45">
      <c r="A43" s="127"/>
      <c r="B43" s="18"/>
      <c r="C43" s="18"/>
      <c r="D43" s="18"/>
      <c r="E43" s="18"/>
      <c r="F43" s="18"/>
      <c r="G43" s="18"/>
      <c r="H43" s="18"/>
      <c r="I43" s="17"/>
      <c r="J43" s="17"/>
    </row>
    <row r="44" spans="1:10" x14ac:dyDescent="0.45">
      <c r="A44" s="131" t="s">
        <v>54</v>
      </c>
      <c r="B44" s="17" t="s">
        <v>76</v>
      </c>
      <c r="C44" s="17"/>
      <c r="D44" s="17"/>
      <c r="E44" s="17"/>
      <c r="F44" s="17"/>
      <c r="G44" s="17"/>
      <c r="H44" s="17"/>
      <c r="I44" s="17"/>
      <c r="J44" s="17"/>
    </row>
    <row r="45" spans="1:10" x14ac:dyDescent="0.45">
      <c r="A45" s="132" t="s">
        <v>36</v>
      </c>
      <c r="B45" s="110">
        <v>172</v>
      </c>
      <c r="C45" s="17"/>
      <c r="D45" s="110">
        <v>242</v>
      </c>
      <c r="E45" s="17"/>
      <c r="F45" s="110">
        <v>148</v>
      </c>
      <c r="G45" s="17"/>
      <c r="H45" s="110">
        <v>100</v>
      </c>
      <c r="I45" s="17"/>
      <c r="J45" s="17"/>
    </row>
    <row r="46" spans="1:10" x14ac:dyDescent="0.45">
      <c r="A46" s="132" t="s">
        <v>37</v>
      </c>
      <c r="B46" s="110">
        <v>248</v>
      </c>
      <c r="C46" s="17"/>
      <c r="D46" s="110">
        <v>206</v>
      </c>
      <c r="E46" s="17"/>
      <c r="F46" s="110">
        <v>120</v>
      </c>
      <c r="G46" s="17"/>
      <c r="H46" s="110">
        <v>63</v>
      </c>
      <c r="I46" s="17"/>
      <c r="J46" s="17"/>
    </row>
    <row r="47" spans="1:10" x14ac:dyDescent="0.45">
      <c r="A47" s="132" t="s">
        <v>38</v>
      </c>
      <c r="B47" s="110">
        <v>232</v>
      </c>
      <c r="C47" s="17"/>
      <c r="D47" s="110">
        <v>184</v>
      </c>
      <c r="E47" s="17"/>
      <c r="F47" s="110">
        <v>114</v>
      </c>
      <c r="G47" s="17"/>
      <c r="H47" s="110">
        <v>66</v>
      </c>
      <c r="I47" s="17"/>
      <c r="J47" s="17"/>
    </row>
    <row r="48" spans="1:10" x14ac:dyDescent="0.45">
      <c r="A48" s="132" t="s">
        <v>39</v>
      </c>
      <c r="B48" s="110">
        <v>319</v>
      </c>
      <c r="C48" s="17"/>
      <c r="D48" s="110">
        <v>207</v>
      </c>
      <c r="E48" s="17"/>
      <c r="F48" s="110">
        <v>148</v>
      </c>
      <c r="G48" s="17"/>
      <c r="H48" s="110">
        <v>98</v>
      </c>
      <c r="I48" s="17"/>
      <c r="J48" s="17"/>
    </row>
    <row r="49" spans="1:10" x14ac:dyDescent="0.45">
      <c r="A49" s="132" t="s">
        <v>40</v>
      </c>
      <c r="B49" s="110">
        <v>330</v>
      </c>
      <c r="C49" s="17"/>
      <c r="D49" s="110">
        <v>241</v>
      </c>
      <c r="E49" s="17"/>
      <c r="F49" s="110">
        <v>121</v>
      </c>
      <c r="G49" s="17"/>
      <c r="H49" s="110">
        <v>66</v>
      </c>
      <c r="I49" s="17"/>
      <c r="J49" s="17"/>
    </row>
    <row r="50" spans="1:10" x14ac:dyDescent="0.45">
      <c r="A50" s="132" t="s">
        <v>41</v>
      </c>
      <c r="B50" s="110">
        <v>186</v>
      </c>
      <c r="C50" s="17"/>
      <c r="D50" s="110"/>
      <c r="E50" s="17"/>
      <c r="F50" s="110">
        <v>98</v>
      </c>
      <c r="G50" s="17"/>
      <c r="H50" s="110">
        <v>0</v>
      </c>
      <c r="I50" s="17"/>
      <c r="J50" s="17"/>
    </row>
    <row r="51" spans="1:10" x14ac:dyDescent="0.45">
      <c r="A51" s="133" t="s">
        <v>42</v>
      </c>
      <c r="B51" s="111">
        <f>AVERAGE(B45:B50)</f>
        <v>247.83333333333334</v>
      </c>
      <c r="C51" s="17"/>
      <c r="D51" s="111">
        <f>AVERAGE(D45:D50)</f>
        <v>216</v>
      </c>
      <c r="E51" s="17"/>
      <c r="F51" s="111">
        <f>AVERAGE(F45:F50)</f>
        <v>124.83333333333333</v>
      </c>
      <c r="G51" s="17"/>
      <c r="H51" s="111">
        <f>AVERAGE(H45:H50)</f>
        <v>65.5</v>
      </c>
      <c r="I51" s="17"/>
      <c r="J51" s="17"/>
    </row>
    <row r="52" spans="1:10" x14ac:dyDescent="0.45">
      <c r="A52" s="133" t="s">
        <v>43</v>
      </c>
      <c r="B52" s="95">
        <f>_xlfn.STDEV.S(B45:B50)</f>
        <v>65.78880350535843</v>
      </c>
      <c r="C52" s="123"/>
      <c r="D52" s="95">
        <f>_xlfn.STDEV.S(D45:D50)</f>
        <v>25.029982021567655</v>
      </c>
      <c r="E52" s="123"/>
      <c r="F52" s="95">
        <f>_xlfn.STDEV.S(F45:F50)</f>
        <v>19.742509127936746</v>
      </c>
      <c r="G52" s="123"/>
      <c r="H52" s="95">
        <f>_xlfn.STDEV.S(H45:H50)</f>
        <v>36.175958867734245</v>
      </c>
      <c r="I52" s="17"/>
      <c r="J52" s="17"/>
    </row>
    <row r="53" spans="1:10" x14ac:dyDescent="0.45">
      <c r="A53" s="127"/>
      <c r="B53" s="18"/>
      <c r="C53" s="18"/>
      <c r="D53" s="18"/>
      <c r="E53" s="18"/>
      <c r="F53" s="18"/>
      <c r="G53" s="18"/>
      <c r="H53" s="18"/>
      <c r="I53" s="17"/>
      <c r="J53" s="17"/>
    </row>
    <row r="54" spans="1:10" x14ac:dyDescent="0.45">
      <c r="A54" s="127"/>
      <c r="B54" s="18"/>
      <c r="C54" s="18"/>
      <c r="D54" s="18"/>
      <c r="E54" s="18"/>
      <c r="F54" s="18"/>
      <c r="G54" s="18"/>
      <c r="H54" s="18"/>
      <c r="I54" s="17"/>
      <c r="J54" s="17"/>
    </row>
    <row r="55" spans="1:10" x14ac:dyDescent="0.45">
      <c r="A55" s="134" t="s">
        <v>55</v>
      </c>
      <c r="B55" s="17" t="s">
        <v>77</v>
      </c>
      <c r="C55" s="17"/>
      <c r="D55" s="17"/>
      <c r="E55" s="17"/>
      <c r="F55" s="17"/>
      <c r="G55" s="17"/>
      <c r="H55" s="17"/>
      <c r="I55" s="17"/>
      <c r="J55" s="17"/>
    </row>
    <row r="56" spans="1:10" x14ac:dyDescent="0.45">
      <c r="A56" s="135" t="s">
        <v>36</v>
      </c>
      <c r="B56" s="110">
        <v>90</v>
      </c>
      <c r="C56" s="17"/>
      <c r="D56" s="110">
        <v>72</v>
      </c>
      <c r="E56" s="17"/>
      <c r="F56" s="110">
        <v>71</v>
      </c>
      <c r="G56" s="17"/>
      <c r="H56" s="110">
        <v>0</v>
      </c>
      <c r="I56" s="17"/>
      <c r="J56" s="17"/>
    </row>
    <row r="57" spans="1:10" x14ac:dyDescent="0.45">
      <c r="A57" s="135" t="s">
        <v>37</v>
      </c>
      <c r="B57" s="110">
        <v>173</v>
      </c>
      <c r="C57" s="17"/>
      <c r="D57" s="110">
        <v>146</v>
      </c>
      <c r="E57" s="17"/>
      <c r="F57" s="110">
        <v>98</v>
      </c>
      <c r="G57" s="17"/>
      <c r="H57" s="110">
        <v>0</v>
      </c>
      <c r="I57" s="17"/>
      <c r="J57" s="17"/>
    </row>
    <row r="58" spans="1:10" x14ac:dyDescent="0.45">
      <c r="A58" s="135" t="s">
        <v>38</v>
      </c>
      <c r="B58" s="110">
        <v>131</v>
      </c>
      <c r="C58" s="17"/>
      <c r="D58" s="110">
        <v>111</v>
      </c>
      <c r="E58" s="17"/>
      <c r="F58" s="110">
        <v>74</v>
      </c>
      <c r="G58" s="17"/>
      <c r="H58" s="110">
        <v>0</v>
      </c>
      <c r="I58" s="17"/>
      <c r="J58" s="17"/>
    </row>
    <row r="59" spans="1:10" x14ac:dyDescent="0.45">
      <c r="A59" s="135" t="s">
        <v>39</v>
      </c>
      <c r="B59" s="110">
        <v>101</v>
      </c>
      <c r="C59" s="17"/>
      <c r="D59" s="110"/>
      <c r="E59" s="17"/>
      <c r="F59" s="110"/>
      <c r="G59" s="17"/>
      <c r="H59" s="110"/>
      <c r="I59" s="17"/>
      <c r="J59" s="17"/>
    </row>
    <row r="60" spans="1:10" x14ac:dyDescent="0.45">
      <c r="A60" s="135" t="s">
        <v>40</v>
      </c>
      <c r="B60" s="110">
        <v>125</v>
      </c>
      <c r="C60" s="17"/>
      <c r="D60" s="110">
        <v>101</v>
      </c>
      <c r="E60" s="17"/>
      <c r="F60" s="110">
        <v>62</v>
      </c>
      <c r="G60" s="17"/>
      <c r="H60" s="110"/>
      <c r="I60" s="17"/>
      <c r="J60" s="17"/>
    </row>
    <row r="61" spans="1:10" x14ac:dyDescent="0.45">
      <c r="A61" s="135" t="s">
        <v>41</v>
      </c>
      <c r="B61" s="110">
        <v>114</v>
      </c>
      <c r="C61" s="17"/>
      <c r="D61" s="110">
        <v>94</v>
      </c>
      <c r="E61" s="17"/>
      <c r="F61" s="110">
        <v>86</v>
      </c>
      <c r="G61" s="17"/>
      <c r="H61" s="110">
        <v>0</v>
      </c>
      <c r="I61" s="17"/>
      <c r="J61" s="17"/>
    </row>
    <row r="62" spans="1:10" x14ac:dyDescent="0.45">
      <c r="A62" s="136" t="s">
        <v>42</v>
      </c>
      <c r="B62" s="96">
        <f>AVERAGE(B56:B61)</f>
        <v>122.33333333333333</v>
      </c>
      <c r="C62" s="17"/>
      <c r="D62" s="96">
        <f>AVERAGE(D56:D61)</f>
        <v>104.8</v>
      </c>
      <c r="E62" s="17"/>
      <c r="F62" s="96">
        <f>AVERAGE(F56:F61)</f>
        <v>78.2</v>
      </c>
      <c r="G62" s="17"/>
      <c r="H62" s="96">
        <f>AVERAGE(H56:H61)</f>
        <v>0</v>
      </c>
      <c r="I62" s="17"/>
      <c r="J62" s="17"/>
    </row>
    <row r="63" spans="1:10" x14ac:dyDescent="0.45">
      <c r="A63" s="136" t="s">
        <v>43</v>
      </c>
      <c r="B63" s="97">
        <f>_xlfn.STDEV.S(B56:B61)</f>
        <v>29.0493832407276</v>
      </c>
      <c r="C63" s="123"/>
      <c r="D63" s="97">
        <f>_xlfn.STDEV.S(D56:D61)</f>
        <v>27.123790295605826</v>
      </c>
      <c r="E63" s="123"/>
      <c r="F63" s="97">
        <f>_xlfn.STDEV.S(F56:F61)</f>
        <v>14.007141035914495</v>
      </c>
      <c r="G63" s="123"/>
      <c r="H63" s="97">
        <f>_xlfn.STDEV.S(H56:H61)</f>
        <v>0</v>
      </c>
      <c r="I63" s="17"/>
      <c r="J63" s="17"/>
    </row>
    <row r="64" spans="1:10" x14ac:dyDescent="0.45">
      <c r="A64" s="127"/>
      <c r="B64" s="18"/>
      <c r="C64" s="18"/>
      <c r="D64" s="18"/>
      <c r="E64" s="18"/>
      <c r="F64" s="18"/>
      <c r="G64" s="18"/>
      <c r="H64" s="18"/>
      <c r="I64" s="17"/>
      <c r="J64" s="17"/>
    </row>
    <row r="65" spans="1:10" x14ac:dyDescent="0.45">
      <c r="A65" s="127"/>
      <c r="B65" s="18"/>
      <c r="C65" s="18"/>
      <c r="D65" s="18"/>
      <c r="E65" s="18"/>
      <c r="F65" s="18"/>
      <c r="G65" s="18"/>
      <c r="H65" s="18"/>
      <c r="I65" s="17"/>
      <c r="J65" s="17"/>
    </row>
    <row r="66" spans="1:10" x14ac:dyDescent="0.45">
      <c r="A66" s="137" t="s">
        <v>56</v>
      </c>
      <c r="B66" s="17" t="s">
        <v>78</v>
      </c>
      <c r="C66" s="17"/>
      <c r="D66" s="17"/>
      <c r="E66" s="17"/>
      <c r="F66" s="154" t="s">
        <v>78</v>
      </c>
      <c r="G66" s="17"/>
      <c r="H66" s="17"/>
      <c r="I66" s="17"/>
      <c r="J66" s="17"/>
    </row>
    <row r="67" spans="1:10" x14ac:dyDescent="0.45">
      <c r="A67" s="138" t="s">
        <v>36</v>
      </c>
      <c r="B67" s="110">
        <v>125</v>
      </c>
      <c r="C67" s="17"/>
      <c r="D67" s="110">
        <v>119</v>
      </c>
      <c r="E67" s="17"/>
      <c r="F67" s="110"/>
      <c r="G67" s="17"/>
      <c r="H67" s="110"/>
      <c r="I67" s="17"/>
      <c r="J67" s="17"/>
    </row>
    <row r="68" spans="1:10" x14ac:dyDescent="0.45">
      <c r="A68" s="138" t="s">
        <v>37</v>
      </c>
      <c r="B68" s="110">
        <v>188</v>
      </c>
      <c r="C68" s="17"/>
      <c r="D68" s="110">
        <v>165</v>
      </c>
      <c r="E68" s="17"/>
      <c r="F68" s="110"/>
      <c r="G68" s="17"/>
      <c r="H68" s="110"/>
      <c r="I68" s="17"/>
      <c r="J68" s="17"/>
    </row>
    <row r="69" spans="1:10" x14ac:dyDescent="0.45">
      <c r="A69" s="138" t="s">
        <v>38</v>
      </c>
      <c r="B69" s="110">
        <v>112</v>
      </c>
      <c r="C69" s="17"/>
      <c r="D69" s="110">
        <v>102</v>
      </c>
      <c r="E69" s="17"/>
      <c r="F69" s="110"/>
      <c r="G69" s="17"/>
      <c r="H69" s="110"/>
      <c r="I69" s="17"/>
      <c r="J69" s="17"/>
    </row>
    <row r="70" spans="1:10" x14ac:dyDescent="0.45">
      <c r="A70" s="138" t="s">
        <v>39</v>
      </c>
      <c r="B70" s="110">
        <v>145</v>
      </c>
      <c r="C70" s="17"/>
      <c r="D70" s="110">
        <v>125</v>
      </c>
      <c r="E70" s="17"/>
      <c r="F70" s="110"/>
      <c r="G70" s="17"/>
      <c r="H70" s="110"/>
      <c r="I70" s="17"/>
      <c r="J70" s="17"/>
    </row>
    <row r="71" spans="1:10" x14ac:dyDescent="0.45">
      <c r="A71" s="138" t="s">
        <v>40</v>
      </c>
      <c r="B71" s="110">
        <v>179</v>
      </c>
      <c r="C71" s="17"/>
      <c r="D71" s="110">
        <v>154</v>
      </c>
      <c r="E71" s="17"/>
      <c r="F71" s="110"/>
      <c r="G71" s="17"/>
      <c r="H71" s="110"/>
      <c r="I71" s="17"/>
      <c r="J71" s="17"/>
    </row>
    <row r="72" spans="1:10" x14ac:dyDescent="0.45">
      <c r="A72" s="138" t="s">
        <v>41</v>
      </c>
      <c r="B72" s="110"/>
      <c r="C72" s="17"/>
      <c r="D72" s="110"/>
      <c r="E72" s="17"/>
      <c r="F72" s="110"/>
      <c r="G72" s="17"/>
      <c r="H72" s="110"/>
      <c r="I72" s="17"/>
      <c r="J72" s="17"/>
    </row>
    <row r="73" spans="1:10" x14ac:dyDescent="0.45">
      <c r="A73" s="139" t="s">
        <v>42</v>
      </c>
      <c r="B73" s="98">
        <f>AVERAGE(B67:B71)</f>
        <v>149.80000000000001</v>
      </c>
      <c r="C73" s="17"/>
      <c r="D73" s="98">
        <f>AVERAGE(D67:D72)</f>
        <v>133</v>
      </c>
      <c r="E73" s="17"/>
      <c r="F73" s="98" t="e">
        <f>AVERAGE(F67:F72)</f>
        <v>#DIV/0!</v>
      </c>
      <c r="G73" s="17"/>
      <c r="H73" s="98" t="e">
        <f>AVERAGE(H67:H72)</f>
        <v>#DIV/0!</v>
      </c>
      <c r="I73" s="17"/>
      <c r="J73" s="17"/>
    </row>
    <row r="74" spans="1:10" x14ac:dyDescent="0.45">
      <c r="A74" s="139" t="s">
        <v>43</v>
      </c>
      <c r="B74" s="99">
        <f>_xlfn.STDEV.S(B67:B72)</f>
        <v>33.086250920888588</v>
      </c>
      <c r="C74" s="123"/>
      <c r="D74" s="99">
        <f>_xlfn.STDEV.S(D67:D72)</f>
        <v>25.913317039699876</v>
      </c>
      <c r="E74" s="123"/>
      <c r="F74" s="99" t="e">
        <f>_xlfn.STDEV.S(F67:F72)</f>
        <v>#DIV/0!</v>
      </c>
      <c r="G74" s="123"/>
      <c r="H74" s="99" t="e">
        <f>_xlfn.STDEV.S(H67:H72)</f>
        <v>#DIV/0!</v>
      </c>
      <c r="I74" s="17"/>
      <c r="J74" s="17"/>
    </row>
    <row r="75" spans="1:10" x14ac:dyDescent="0.45">
      <c r="A75" s="127"/>
      <c r="B75" s="18"/>
      <c r="C75" s="18"/>
      <c r="D75" s="18"/>
      <c r="E75" s="18"/>
      <c r="F75" s="18"/>
      <c r="G75" s="18"/>
      <c r="H75" s="18"/>
      <c r="I75" s="17"/>
      <c r="J75" s="17"/>
    </row>
    <row r="76" spans="1:10" x14ac:dyDescent="0.45">
      <c r="A76" s="140"/>
      <c r="B76" s="18"/>
      <c r="C76" s="18"/>
      <c r="D76" s="18"/>
      <c r="E76" s="18"/>
      <c r="F76" s="18"/>
      <c r="G76" s="18"/>
      <c r="H76" s="18"/>
      <c r="I76" s="17"/>
      <c r="J76" s="17"/>
    </row>
    <row r="77" spans="1:10" x14ac:dyDescent="0.45">
      <c r="A77" s="120" t="s">
        <v>57</v>
      </c>
      <c r="B77" s="17" t="s">
        <v>79</v>
      </c>
      <c r="C77" s="17"/>
      <c r="D77" s="17"/>
      <c r="E77" s="17"/>
      <c r="F77" s="17"/>
      <c r="G77" s="17"/>
      <c r="H77" s="17"/>
      <c r="I77" s="17"/>
      <c r="J77" s="17"/>
    </row>
    <row r="78" spans="1:10" x14ac:dyDescent="0.45">
      <c r="A78" s="121" t="s">
        <v>36</v>
      </c>
      <c r="B78" s="110">
        <v>136</v>
      </c>
      <c r="C78" s="17"/>
      <c r="D78" s="110">
        <v>118</v>
      </c>
      <c r="E78" s="17"/>
      <c r="F78" s="110">
        <v>109</v>
      </c>
      <c r="G78" s="17"/>
      <c r="H78" s="110">
        <v>76</v>
      </c>
      <c r="I78" s="17"/>
      <c r="J78" s="17"/>
    </row>
    <row r="79" spans="1:10" x14ac:dyDescent="0.45">
      <c r="A79" s="121" t="s">
        <v>37</v>
      </c>
      <c r="B79" s="110">
        <v>226</v>
      </c>
      <c r="C79" s="17"/>
      <c r="D79" s="110">
        <v>209</v>
      </c>
      <c r="E79" s="17"/>
      <c r="F79" s="110">
        <v>154</v>
      </c>
      <c r="G79" s="17"/>
      <c r="H79" s="110">
        <v>84</v>
      </c>
      <c r="I79" s="17"/>
      <c r="J79" s="17"/>
    </row>
    <row r="80" spans="1:10" x14ac:dyDescent="0.45">
      <c r="A80" s="121" t="s">
        <v>38</v>
      </c>
      <c r="B80" s="110">
        <v>178</v>
      </c>
      <c r="C80" s="17"/>
      <c r="D80" s="110">
        <v>154</v>
      </c>
      <c r="E80" s="17"/>
      <c r="F80" s="110">
        <v>138</v>
      </c>
      <c r="G80" s="17"/>
      <c r="H80" s="110">
        <v>44</v>
      </c>
      <c r="I80" s="17"/>
      <c r="J80" s="17"/>
    </row>
    <row r="81" spans="1:10" x14ac:dyDescent="0.45">
      <c r="A81" s="121" t="s">
        <v>39</v>
      </c>
      <c r="B81" s="110">
        <v>135</v>
      </c>
      <c r="C81" s="17"/>
      <c r="D81" s="110">
        <v>131</v>
      </c>
      <c r="E81" s="17"/>
      <c r="F81" s="110">
        <v>123</v>
      </c>
      <c r="G81" s="17"/>
      <c r="H81" s="110">
        <v>40</v>
      </c>
      <c r="I81" s="17"/>
      <c r="J81" s="17"/>
    </row>
    <row r="82" spans="1:10" x14ac:dyDescent="0.45">
      <c r="A82" s="121" t="s">
        <v>40</v>
      </c>
      <c r="B82" s="110">
        <v>123</v>
      </c>
      <c r="C82" s="17"/>
      <c r="D82" s="110">
        <v>118</v>
      </c>
      <c r="E82" s="17"/>
      <c r="F82" s="110">
        <v>131</v>
      </c>
      <c r="G82" s="17"/>
      <c r="H82" s="110">
        <v>43</v>
      </c>
      <c r="I82" s="17"/>
      <c r="J82" s="17"/>
    </row>
    <row r="83" spans="1:10" x14ac:dyDescent="0.45">
      <c r="A83" s="121" t="s">
        <v>41</v>
      </c>
      <c r="B83" s="110">
        <v>154</v>
      </c>
      <c r="C83" s="17"/>
      <c r="D83" s="110">
        <v>132</v>
      </c>
      <c r="E83" s="17"/>
      <c r="F83" s="110">
        <v>127</v>
      </c>
      <c r="G83" s="17"/>
      <c r="H83" s="110">
        <v>0</v>
      </c>
      <c r="I83" s="17"/>
      <c r="J83" s="17"/>
    </row>
    <row r="84" spans="1:10" x14ac:dyDescent="0.45">
      <c r="A84" s="122" t="s">
        <v>42</v>
      </c>
      <c r="B84" s="67">
        <f>AVERAGE(B78:B83)</f>
        <v>158.66666666666666</v>
      </c>
      <c r="C84" s="17"/>
      <c r="D84" s="67">
        <f>AVERAGE(D78:D83)</f>
        <v>143.66666666666666</v>
      </c>
      <c r="E84" s="17"/>
      <c r="F84" s="67">
        <f>AVERAGE(F78:F83)</f>
        <v>130.33333333333334</v>
      </c>
      <c r="G84" s="17"/>
      <c r="H84" s="67">
        <f>AVERAGE(H78:H83)</f>
        <v>47.833333333333336</v>
      </c>
      <c r="I84" s="17"/>
      <c r="J84" s="17"/>
    </row>
    <row r="85" spans="1:10" x14ac:dyDescent="0.45">
      <c r="A85" s="122" t="s">
        <v>43</v>
      </c>
      <c r="B85" s="70">
        <f>_xlfn.STDEV.S(B78:B83)</f>
        <v>38.145336106353405</v>
      </c>
      <c r="C85" s="123"/>
      <c r="D85" s="70">
        <f>_xlfn.STDEV.S(D78:D83)</f>
        <v>34.610210439502758</v>
      </c>
      <c r="E85" s="123"/>
      <c r="F85" s="70">
        <f>_xlfn.STDEV.S(F78:F83)</f>
        <v>15.095253117012172</v>
      </c>
      <c r="G85" s="123"/>
      <c r="H85" s="70">
        <f>_xlfn.STDEV.S(H78:H83,)</f>
        <v>32.787192621510002</v>
      </c>
      <c r="I85" s="17"/>
      <c r="J85" s="17"/>
    </row>
    <row r="86" spans="1:10" x14ac:dyDescent="0.45">
      <c r="A86" s="117"/>
      <c r="B86" s="71"/>
      <c r="C86" s="72"/>
      <c r="D86" s="71"/>
      <c r="E86" s="72"/>
      <c r="F86" s="71"/>
      <c r="G86" s="72"/>
      <c r="H86" s="71"/>
      <c r="I86" s="17"/>
      <c r="J86" s="17"/>
    </row>
    <row r="87" spans="1:10" x14ac:dyDescent="0.45">
      <c r="A87" s="117"/>
      <c r="B87" s="17"/>
      <c r="C87" s="17"/>
      <c r="D87" s="17"/>
      <c r="E87" s="17"/>
      <c r="F87" s="17"/>
      <c r="G87" s="17"/>
      <c r="H87" s="17"/>
      <c r="I87" s="17"/>
      <c r="J87" s="17"/>
    </row>
    <row r="88" spans="1:10" x14ac:dyDescent="0.45">
      <c r="A88" s="124" t="s">
        <v>58</v>
      </c>
      <c r="B88" s="17" t="s">
        <v>80</v>
      </c>
      <c r="C88" s="17"/>
      <c r="D88" s="17"/>
      <c r="E88" s="17"/>
      <c r="F88" s="17"/>
      <c r="G88" s="17"/>
      <c r="H88" s="17"/>
      <c r="I88" s="17"/>
      <c r="J88" s="17"/>
    </row>
    <row r="89" spans="1:10" x14ac:dyDescent="0.45">
      <c r="A89" s="125" t="s">
        <v>36</v>
      </c>
      <c r="B89" s="110">
        <v>220</v>
      </c>
      <c r="C89" s="17"/>
      <c r="D89" s="110">
        <v>189</v>
      </c>
      <c r="E89" s="17"/>
      <c r="F89" s="110">
        <v>178</v>
      </c>
      <c r="G89" s="17"/>
      <c r="H89" s="110">
        <v>128</v>
      </c>
      <c r="I89" s="17"/>
      <c r="J89" s="17"/>
    </row>
    <row r="90" spans="1:10" x14ac:dyDescent="0.45">
      <c r="A90" s="125" t="s">
        <v>37</v>
      </c>
      <c r="B90" s="110">
        <v>256</v>
      </c>
      <c r="C90" s="17"/>
      <c r="D90" s="110">
        <v>220</v>
      </c>
      <c r="E90" s="17"/>
      <c r="F90" s="110">
        <v>187</v>
      </c>
      <c r="G90" s="17"/>
      <c r="H90" s="110">
        <v>146</v>
      </c>
      <c r="I90" s="17"/>
      <c r="J90" s="17"/>
    </row>
    <row r="91" spans="1:10" x14ac:dyDescent="0.45">
      <c r="A91" s="125" t="s">
        <v>38</v>
      </c>
      <c r="B91" s="110">
        <v>167</v>
      </c>
      <c r="C91" s="17"/>
      <c r="D91" s="110">
        <v>156</v>
      </c>
      <c r="E91" s="17"/>
      <c r="F91" s="110">
        <v>100</v>
      </c>
      <c r="G91" s="17"/>
      <c r="H91" s="110">
        <v>82</v>
      </c>
      <c r="I91" s="17"/>
      <c r="J91" s="17"/>
    </row>
    <row r="92" spans="1:10" x14ac:dyDescent="0.45">
      <c r="A92" s="125" t="s">
        <v>39</v>
      </c>
      <c r="B92" s="110">
        <v>101</v>
      </c>
      <c r="C92" s="17"/>
      <c r="D92" s="110">
        <v>89</v>
      </c>
      <c r="E92" s="17"/>
      <c r="F92" s="110">
        <v>78</v>
      </c>
      <c r="G92" s="17"/>
      <c r="H92" s="110">
        <v>0</v>
      </c>
      <c r="I92" s="17"/>
      <c r="J92" s="17"/>
    </row>
    <row r="93" spans="1:10" x14ac:dyDescent="0.45">
      <c r="A93" s="125" t="s">
        <v>40</v>
      </c>
      <c r="B93" s="110">
        <v>108</v>
      </c>
      <c r="C93" s="17"/>
      <c r="D93" s="110">
        <v>76</v>
      </c>
      <c r="E93" s="17"/>
      <c r="F93" s="110">
        <v>33</v>
      </c>
      <c r="G93" s="17"/>
      <c r="H93" s="110"/>
      <c r="I93" s="17"/>
      <c r="J93" s="17"/>
    </row>
    <row r="94" spans="1:10" x14ac:dyDescent="0.45">
      <c r="A94" s="125" t="s">
        <v>41</v>
      </c>
      <c r="B94" s="110">
        <v>93</v>
      </c>
      <c r="C94" s="17"/>
      <c r="D94" s="110">
        <v>73</v>
      </c>
      <c r="E94" s="17"/>
      <c r="F94" s="110">
        <v>56</v>
      </c>
      <c r="G94" s="17"/>
      <c r="H94" s="110">
        <v>0</v>
      </c>
      <c r="I94" s="17"/>
      <c r="J94" s="17"/>
    </row>
    <row r="95" spans="1:10" x14ac:dyDescent="0.45">
      <c r="A95" s="126" t="s">
        <v>42</v>
      </c>
      <c r="B95" s="80">
        <f>AVERAGE(B89:B94)</f>
        <v>157.5</v>
      </c>
      <c r="C95" s="17"/>
      <c r="D95" s="80">
        <f>AVERAGE(D89:D94)</f>
        <v>133.83333333333334</v>
      </c>
      <c r="E95" s="17"/>
      <c r="F95" s="80">
        <f>AVERAGE(F89:F94)</f>
        <v>105.33333333333333</v>
      </c>
      <c r="G95" s="17"/>
      <c r="H95" s="80">
        <f>AVERAGE(H89:H94)</f>
        <v>71.2</v>
      </c>
      <c r="I95" s="17"/>
      <c r="J95" s="17"/>
    </row>
    <row r="96" spans="1:10" x14ac:dyDescent="0.45">
      <c r="A96" s="126" t="s">
        <v>43</v>
      </c>
      <c r="B96" s="91">
        <f>_xlfn.STDEV.S(B89:B94)</f>
        <v>68.558733943969528</v>
      </c>
      <c r="C96" s="123"/>
      <c r="D96" s="91">
        <f>_xlfn.STDEV.S(D89:D94)</f>
        <v>63.269002415611595</v>
      </c>
      <c r="E96" s="123"/>
      <c r="F96" s="91">
        <f>_xlfn.STDEV.S(F89:F94)</f>
        <v>63.86130805633929</v>
      </c>
      <c r="G96" s="123"/>
      <c r="H96" s="91">
        <f>_xlfn.STDEV.S(H89:H94,)</f>
        <v>68.266145831346492</v>
      </c>
      <c r="I96" s="17"/>
      <c r="J96" s="17"/>
    </row>
    <row r="97" spans="1:10" x14ac:dyDescent="0.45">
      <c r="A97" s="127"/>
      <c r="B97" s="18"/>
      <c r="C97" s="18"/>
      <c r="D97" s="18"/>
      <c r="E97" s="18"/>
      <c r="F97" s="18"/>
      <c r="G97" s="18"/>
      <c r="H97" s="18"/>
      <c r="I97" s="17"/>
      <c r="J97" s="17"/>
    </row>
    <row r="98" spans="1:10" x14ac:dyDescent="0.45">
      <c r="A98" s="127"/>
      <c r="B98" s="18"/>
      <c r="C98" s="18"/>
      <c r="D98" s="18"/>
      <c r="E98" s="18"/>
      <c r="F98" s="18"/>
      <c r="G98" s="18"/>
      <c r="H98" s="18"/>
      <c r="I98" s="17"/>
      <c r="J98" s="17"/>
    </row>
    <row r="99" spans="1:10" x14ac:dyDescent="0.45">
      <c r="A99" s="128" t="s">
        <v>59</v>
      </c>
      <c r="B99" s="17" t="s">
        <v>81</v>
      </c>
      <c r="C99" s="17"/>
      <c r="D99" s="17"/>
      <c r="E99" s="17"/>
      <c r="F99" s="17"/>
      <c r="G99" s="17"/>
      <c r="H99" s="17"/>
      <c r="I99" s="17"/>
      <c r="J99" s="17"/>
    </row>
    <row r="100" spans="1:10" x14ac:dyDescent="0.45">
      <c r="A100" s="129" t="s">
        <v>36</v>
      </c>
      <c r="B100" s="110">
        <v>131</v>
      </c>
      <c r="C100" s="17"/>
      <c r="D100" s="110">
        <v>130</v>
      </c>
      <c r="E100" s="17"/>
      <c r="F100" s="110">
        <v>131</v>
      </c>
      <c r="G100" s="17"/>
      <c r="H100" s="110">
        <v>69</v>
      </c>
      <c r="I100" s="17"/>
      <c r="J100" s="17"/>
    </row>
    <row r="101" spans="1:10" x14ac:dyDescent="0.45">
      <c r="A101" s="129" t="s">
        <v>37</v>
      </c>
      <c r="B101" s="110">
        <v>173</v>
      </c>
      <c r="C101" s="17"/>
      <c r="D101" s="110">
        <v>173</v>
      </c>
      <c r="E101" s="17"/>
      <c r="F101" s="110">
        <v>172</v>
      </c>
      <c r="G101" s="17"/>
      <c r="H101" s="110">
        <v>162</v>
      </c>
      <c r="I101" s="17"/>
      <c r="J101" s="17"/>
    </row>
    <row r="102" spans="1:10" x14ac:dyDescent="0.45">
      <c r="A102" s="129" t="s">
        <v>38</v>
      </c>
      <c r="B102" s="110">
        <v>90</v>
      </c>
      <c r="C102" s="17"/>
      <c r="D102" s="110">
        <v>71</v>
      </c>
      <c r="E102" s="17"/>
      <c r="F102" s="110">
        <v>59</v>
      </c>
      <c r="G102" s="17"/>
      <c r="H102" s="110">
        <v>12</v>
      </c>
      <c r="I102" s="17"/>
      <c r="J102" s="17"/>
    </row>
    <row r="103" spans="1:10" x14ac:dyDescent="0.45">
      <c r="A103" s="129" t="s">
        <v>39</v>
      </c>
      <c r="B103" s="110">
        <v>114</v>
      </c>
      <c r="C103" s="17"/>
      <c r="D103" s="110">
        <v>95</v>
      </c>
      <c r="E103" s="17"/>
      <c r="F103" s="110">
        <v>85</v>
      </c>
      <c r="G103" s="17"/>
      <c r="H103" s="110">
        <v>68</v>
      </c>
      <c r="I103" s="17"/>
      <c r="J103" s="17"/>
    </row>
    <row r="104" spans="1:10" x14ac:dyDescent="0.45">
      <c r="A104" s="129" t="s">
        <v>40</v>
      </c>
      <c r="B104" s="110">
        <v>125</v>
      </c>
      <c r="C104" s="17"/>
      <c r="D104" s="110">
        <v>112</v>
      </c>
      <c r="E104" s="17"/>
      <c r="F104" s="110">
        <v>109</v>
      </c>
      <c r="G104" s="17"/>
      <c r="H104" s="110">
        <v>111</v>
      </c>
      <c r="I104" s="18"/>
      <c r="J104" s="17"/>
    </row>
    <row r="105" spans="1:10" x14ac:dyDescent="0.45">
      <c r="A105" s="129" t="s">
        <v>41</v>
      </c>
      <c r="B105" s="110">
        <v>103</v>
      </c>
      <c r="C105" s="17"/>
      <c r="D105" s="110">
        <v>64</v>
      </c>
      <c r="E105" s="17"/>
      <c r="F105" s="110">
        <v>50</v>
      </c>
      <c r="G105" s="17"/>
      <c r="H105" s="110">
        <v>23</v>
      </c>
      <c r="I105" s="18"/>
      <c r="J105" s="17"/>
    </row>
    <row r="106" spans="1:10" x14ac:dyDescent="0.45">
      <c r="A106" s="130" t="s">
        <v>42</v>
      </c>
      <c r="B106" s="92">
        <f>AVERAGE(B100:B105)</f>
        <v>122.66666666666667</v>
      </c>
      <c r="C106" s="17"/>
      <c r="D106" s="92">
        <f>AVERAGE(D100:D105)</f>
        <v>107.5</v>
      </c>
      <c r="E106" s="17"/>
      <c r="F106" s="92">
        <f>AVERAGE(F100:F105)</f>
        <v>101</v>
      </c>
      <c r="G106" s="17"/>
      <c r="H106" s="92">
        <f>AVERAGE(H100:H105)</f>
        <v>74.166666666666671</v>
      </c>
      <c r="I106" s="17"/>
      <c r="J106" s="17"/>
    </row>
    <row r="107" spans="1:10" x14ac:dyDescent="0.45">
      <c r="A107" s="130" t="s">
        <v>43</v>
      </c>
      <c r="B107" s="93">
        <f>_xlfn.STDEV.S(B100:B105)</f>
        <v>28.765720339784046</v>
      </c>
      <c r="C107" s="123"/>
      <c r="D107" s="93">
        <f>_xlfn.STDEV.S(D100:D105)</f>
        <v>40.490739682055697</v>
      </c>
      <c r="E107" s="123"/>
      <c r="F107" s="93">
        <f>_xlfn.STDEV.S(F100:F105)</f>
        <v>46.09989154000256</v>
      </c>
      <c r="G107" s="123"/>
      <c r="H107" s="93">
        <f>_xlfn.STDEV.S(H100:H105,)</f>
        <v>58.214709317769348</v>
      </c>
      <c r="I107" s="17"/>
      <c r="J107" s="17"/>
    </row>
    <row r="108" spans="1:10" x14ac:dyDescent="0.45">
      <c r="A108" s="127"/>
      <c r="B108" s="18"/>
      <c r="C108" s="18"/>
      <c r="D108" s="18"/>
      <c r="E108" s="18"/>
      <c r="F108" s="18"/>
      <c r="G108" s="18"/>
      <c r="H108" s="18"/>
      <c r="I108" s="17"/>
      <c r="J108" s="17"/>
    </row>
    <row r="109" spans="1:10" x14ac:dyDescent="0.45">
      <c r="A109" s="18"/>
      <c r="B109" s="18"/>
      <c r="C109" s="18"/>
      <c r="D109" s="18"/>
      <c r="E109" s="18"/>
      <c r="F109" s="18"/>
      <c r="G109" s="18"/>
      <c r="H109" s="18"/>
      <c r="I109" s="18"/>
      <c r="J109" s="17"/>
    </row>
    <row r="110" spans="1:10" x14ac:dyDescent="0.45">
      <c r="A110" s="100"/>
      <c r="B110" s="18"/>
      <c r="C110" s="18"/>
      <c r="D110" s="18"/>
      <c r="E110" s="18"/>
      <c r="F110" s="18"/>
      <c r="G110" s="18"/>
      <c r="H110" s="18"/>
      <c r="I110" s="18"/>
    </row>
    <row r="111" spans="1:10" x14ac:dyDescent="0.45">
      <c r="A111" s="18"/>
      <c r="B111" s="18"/>
      <c r="C111" s="18"/>
      <c r="D111" s="18"/>
      <c r="E111" s="18"/>
      <c r="F111" s="18"/>
      <c r="G111" s="18"/>
      <c r="H111" s="18"/>
      <c r="I111" s="18"/>
    </row>
    <row r="112" spans="1:10" x14ac:dyDescent="0.45">
      <c r="A112" s="18"/>
      <c r="B112" s="18"/>
      <c r="C112" s="18"/>
      <c r="D112" s="18"/>
      <c r="E112" s="18"/>
      <c r="F112" s="18"/>
      <c r="G112" s="18"/>
      <c r="H112" s="18"/>
      <c r="I112" s="18"/>
    </row>
    <row r="113" spans="1:9" x14ac:dyDescent="0.45">
      <c r="A113" s="18"/>
      <c r="B113" s="18"/>
      <c r="C113" s="18"/>
      <c r="D113" s="18"/>
      <c r="E113" s="18"/>
      <c r="F113" s="18"/>
      <c r="G113" s="18"/>
      <c r="H113" s="18"/>
      <c r="I113" s="18"/>
    </row>
    <row r="114" spans="1:9" x14ac:dyDescent="0.45">
      <c r="A114" s="18"/>
      <c r="B114" s="18"/>
      <c r="C114" s="18"/>
      <c r="D114" s="18"/>
      <c r="E114" s="18"/>
      <c r="F114" s="18"/>
      <c r="G114" s="18"/>
      <c r="H114" s="18"/>
      <c r="I114" s="18"/>
    </row>
    <row r="115" spans="1:9" x14ac:dyDescent="0.45">
      <c r="A115" s="18"/>
      <c r="B115" s="18"/>
      <c r="C115" s="18"/>
      <c r="D115" s="18"/>
      <c r="E115" s="18"/>
      <c r="F115" s="18"/>
      <c r="G115" s="18"/>
      <c r="H115" s="18"/>
      <c r="I115" s="18"/>
    </row>
    <row r="116" spans="1:9" x14ac:dyDescent="0.45">
      <c r="A116" s="18"/>
      <c r="B116" s="18"/>
      <c r="C116" s="18"/>
      <c r="D116" s="18"/>
      <c r="E116" s="18"/>
      <c r="F116" s="18"/>
      <c r="G116" s="18"/>
      <c r="H116" s="18"/>
      <c r="I116" s="18"/>
    </row>
    <row r="117" spans="1:9" x14ac:dyDescent="0.45">
      <c r="A117" s="100"/>
      <c r="B117" s="100"/>
      <c r="C117" s="18"/>
      <c r="D117" s="100"/>
      <c r="E117" s="18"/>
      <c r="F117" s="100"/>
      <c r="G117" s="18"/>
      <c r="H117" s="100"/>
      <c r="I117" s="18"/>
    </row>
    <row r="118" spans="1:9" x14ac:dyDescent="0.45">
      <c r="A118" s="100"/>
      <c r="B118" s="100"/>
      <c r="C118" s="72"/>
      <c r="D118" s="100"/>
      <c r="E118" s="72"/>
      <c r="F118" s="100"/>
      <c r="G118" s="72"/>
      <c r="H118" s="100"/>
      <c r="I118" s="18"/>
    </row>
    <row r="119" spans="1:9" x14ac:dyDescent="0.45">
      <c r="A119" s="18"/>
      <c r="B119" s="18"/>
      <c r="C119" s="18"/>
      <c r="D119" s="18"/>
      <c r="E119" s="18"/>
      <c r="F119" s="18"/>
      <c r="G119" s="18"/>
      <c r="H119" s="18"/>
      <c r="I119" s="18"/>
    </row>
    <row r="120" spans="1:9" x14ac:dyDescent="0.45">
      <c r="A120" s="18"/>
      <c r="B120" s="18"/>
      <c r="C120" s="18"/>
      <c r="D120" s="18"/>
      <c r="E120" s="18"/>
      <c r="F120" s="18"/>
      <c r="G120" s="18"/>
      <c r="H120" s="18"/>
      <c r="I120" s="18"/>
    </row>
    <row r="121" spans="1:9" x14ac:dyDescent="0.45">
      <c r="A121" s="100"/>
      <c r="B121" s="18"/>
      <c r="C121" s="18"/>
      <c r="D121" s="18"/>
      <c r="E121" s="18"/>
      <c r="F121" s="18"/>
      <c r="G121" s="18"/>
      <c r="H121" s="18"/>
      <c r="I121" s="18"/>
    </row>
    <row r="122" spans="1:9" x14ac:dyDescent="0.45">
      <c r="A122" s="18"/>
      <c r="B122" s="18"/>
      <c r="C122" s="18"/>
      <c r="D122" s="18"/>
      <c r="E122" s="18"/>
      <c r="F122" s="18"/>
      <c r="G122" s="18"/>
      <c r="H122" s="18"/>
      <c r="I122" s="18"/>
    </row>
    <row r="123" spans="1:9" x14ac:dyDescent="0.45">
      <c r="A123" s="18"/>
      <c r="B123" s="18"/>
      <c r="C123" s="18"/>
      <c r="D123" s="18"/>
      <c r="E123" s="18"/>
      <c r="F123" s="18"/>
      <c r="G123" s="18"/>
      <c r="H123" s="18"/>
      <c r="I123" s="18"/>
    </row>
    <row r="124" spans="1:9" x14ac:dyDescent="0.45">
      <c r="A124" s="18"/>
      <c r="B124" s="18"/>
      <c r="C124" s="18"/>
      <c r="D124" s="18"/>
      <c r="E124" s="18"/>
      <c r="F124" s="18"/>
      <c r="G124" s="18"/>
      <c r="H124" s="18"/>
      <c r="I124" s="18"/>
    </row>
    <row r="125" spans="1:9" x14ac:dyDescent="0.45">
      <c r="A125" s="18"/>
      <c r="B125" s="18"/>
      <c r="C125" s="18"/>
      <c r="D125" s="18"/>
      <c r="E125" s="18"/>
      <c r="F125" s="18"/>
      <c r="G125" s="18"/>
      <c r="H125" s="18"/>
      <c r="I125" s="18"/>
    </row>
    <row r="126" spans="1:9" x14ac:dyDescent="0.45">
      <c r="A126" s="18"/>
      <c r="B126" s="18"/>
      <c r="C126" s="18"/>
      <c r="D126" s="18"/>
      <c r="E126" s="18"/>
      <c r="F126" s="18"/>
      <c r="G126" s="18"/>
      <c r="H126" s="18"/>
      <c r="I126" s="18"/>
    </row>
    <row r="127" spans="1:9" x14ac:dyDescent="0.45">
      <c r="A127" s="18"/>
      <c r="B127" s="18"/>
      <c r="C127" s="18"/>
      <c r="D127" s="18"/>
      <c r="E127" s="18"/>
      <c r="F127" s="18"/>
      <c r="G127" s="18"/>
      <c r="H127" s="18"/>
      <c r="I127" s="18"/>
    </row>
    <row r="128" spans="1:9" x14ac:dyDescent="0.45">
      <c r="A128" s="100"/>
      <c r="B128" s="100"/>
      <c r="C128" s="18"/>
      <c r="D128" s="100"/>
      <c r="E128" s="18"/>
      <c r="F128" s="100"/>
      <c r="G128" s="18"/>
      <c r="H128" s="100"/>
      <c r="I128" s="18"/>
    </row>
    <row r="129" spans="1:9" x14ac:dyDescent="0.45">
      <c r="A129" s="100"/>
      <c r="B129" s="100"/>
      <c r="C129" s="72"/>
      <c r="D129" s="100"/>
      <c r="E129" s="72"/>
      <c r="F129" s="100"/>
      <c r="G129" s="72"/>
      <c r="H129" s="100"/>
      <c r="I129" s="18"/>
    </row>
    <row r="130" spans="1:9" x14ac:dyDescent="0.45">
      <c r="A130" s="18"/>
      <c r="B130" s="18"/>
      <c r="C130" s="18"/>
      <c r="D130" s="18"/>
      <c r="E130" s="18"/>
      <c r="F130" s="18"/>
      <c r="G130" s="18"/>
      <c r="H130" s="18"/>
      <c r="I130" s="18"/>
    </row>
    <row r="131" spans="1:9" x14ac:dyDescent="0.45">
      <c r="A131" s="18"/>
      <c r="B131" s="18"/>
      <c r="C131" s="18"/>
      <c r="D131" s="18"/>
      <c r="E131" s="18"/>
      <c r="F131" s="18"/>
      <c r="G131" s="18"/>
      <c r="H131" s="18"/>
      <c r="I131" s="18"/>
    </row>
    <row r="132" spans="1:9" x14ac:dyDescent="0.45">
      <c r="A132" s="100"/>
      <c r="B132" s="18"/>
      <c r="C132" s="18"/>
      <c r="D132" s="18"/>
      <c r="E132" s="18"/>
      <c r="F132" s="18"/>
      <c r="G132" s="18"/>
      <c r="H132" s="18"/>
      <c r="I132" s="18"/>
    </row>
    <row r="133" spans="1:9" x14ac:dyDescent="0.45">
      <c r="A133" s="18"/>
      <c r="B133" s="18"/>
      <c r="C133" s="18"/>
      <c r="D133" s="18"/>
      <c r="E133" s="18"/>
      <c r="F133" s="18"/>
      <c r="G133" s="18"/>
      <c r="H133" s="18"/>
      <c r="I133" s="18"/>
    </row>
    <row r="134" spans="1:9" x14ac:dyDescent="0.45">
      <c r="A134" s="18"/>
      <c r="B134" s="18"/>
      <c r="C134" s="18"/>
      <c r="D134" s="18"/>
      <c r="E134" s="18"/>
      <c r="F134" s="18"/>
      <c r="G134" s="18"/>
      <c r="H134" s="18"/>
      <c r="I134" s="18"/>
    </row>
    <row r="135" spans="1:9" x14ac:dyDescent="0.45">
      <c r="A135" s="18"/>
      <c r="B135" s="18"/>
      <c r="C135" s="18"/>
      <c r="D135" s="18"/>
      <c r="E135" s="18"/>
      <c r="F135" s="18"/>
      <c r="G135" s="18"/>
      <c r="H135" s="18"/>
      <c r="I135" s="18"/>
    </row>
    <row r="136" spans="1:9" x14ac:dyDescent="0.45">
      <c r="A136" s="18"/>
      <c r="B136" s="18"/>
      <c r="C136" s="18"/>
      <c r="D136" s="18"/>
      <c r="E136" s="18"/>
      <c r="F136" s="18"/>
      <c r="G136" s="18"/>
      <c r="H136" s="18"/>
      <c r="I136" s="18"/>
    </row>
    <row r="137" spans="1:9" x14ac:dyDescent="0.45">
      <c r="A137" s="18"/>
      <c r="B137" s="18"/>
      <c r="C137" s="18"/>
      <c r="D137" s="18"/>
      <c r="E137" s="18"/>
      <c r="F137" s="18"/>
      <c r="G137" s="18"/>
      <c r="H137" s="18"/>
      <c r="I137" s="18"/>
    </row>
    <row r="138" spans="1:9" x14ac:dyDescent="0.45">
      <c r="A138" s="18"/>
      <c r="B138" s="18"/>
      <c r="C138" s="18"/>
      <c r="D138" s="18"/>
      <c r="E138" s="18"/>
      <c r="F138" s="18"/>
      <c r="G138" s="18"/>
      <c r="H138" s="18"/>
      <c r="I138" s="18"/>
    </row>
    <row r="139" spans="1:9" x14ac:dyDescent="0.45">
      <c r="A139" s="100"/>
      <c r="B139" s="100"/>
      <c r="C139" s="18"/>
      <c r="D139" s="100"/>
      <c r="E139" s="18"/>
      <c r="F139" s="100"/>
      <c r="G139" s="18"/>
      <c r="H139" s="100"/>
      <c r="I139" s="18"/>
    </row>
    <row r="140" spans="1:9" x14ac:dyDescent="0.45">
      <c r="A140" s="100"/>
      <c r="B140" s="100"/>
      <c r="C140" s="72"/>
      <c r="D140" s="100"/>
      <c r="E140" s="72"/>
      <c r="F140" s="100"/>
      <c r="G140" s="72"/>
      <c r="H140" s="100"/>
      <c r="I140" s="18"/>
    </row>
    <row r="141" spans="1:9" x14ac:dyDescent="0.45">
      <c r="A141" s="18"/>
      <c r="B141" s="100"/>
      <c r="C141" s="18"/>
      <c r="D141" s="100"/>
      <c r="E141" s="18"/>
      <c r="F141" s="100"/>
      <c r="G141" s="18"/>
      <c r="H141" s="100"/>
      <c r="I141" s="18"/>
    </row>
    <row r="142" spans="1:9" x14ac:dyDescent="0.45">
      <c r="A142" s="18"/>
      <c r="B142" s="18"/>
      <c r="C142" s="18"/>
      <c r="D142" s="18"/>
      <c r="E142" s="18"/>
      <c r="F142" s="18"/>
      <c r="G142" s="18"/>
      <c r="H142" s="18"/>
      <c r="I142" s="18"/>
    </row>
    <row r="143" spans="1:9" x14ac:dyDescent="0.45">
      <c r="A143" s="18"/>
      <c r="B143" s="18"/>
      <c r="C143" s="18"/>
      <c r="D143" s="18"/>
      <c r="E143" s="18"/>
      <c r="F143" s="18"/>
      <c r="G143" s="18"/>
      <c r="H143" s="18"/>
      <c r="I143" s="18"/>
    </row>
    <row r="144" spans="1:9" x14ac:dyDescent="0.45">
      <c r="A144" s="18"/>
      <c r="B144" s="18"/>
      <c r="C144" s="18"/>
      <c r="D144" s="18"/>
      <c r="E144" s="18"/>
      <c r="F144" s="18"/>
      <c r="G144" s="18"/>
      <c r="H144" s="18"/>
      <c r="I144" s="18"/>
    </row>
    <row r="145" spans="1:9" x14ac:dyDescent="0.45">
      <c r="A145" s="18"/>
      <c r="B145" s="18"/>
      <c r="C145" s="18"/>
      <c r="D145" s="18"/>
      <c r="E145" s="18"/>
      <c r="F145" s="18"/>
      <c r="G145" s="18"/>
      <c r="H145" s="18"/>
      <c r="I145" s="18"/>
    </row>
    <row r="146" spans="1:9" x14ac:dyDescent="0.45">
      <c r="A146" s="18"/>
      <c r="B146" s="18"/>
      <c r="C146" s="18"/>
      <c r="D146" s="18"/>
      <c r="E146" s="18"/>
      <c r="F146" s="18"/>
      <c r="G146" s="18"/>
      <c r="H146" s="18"/>
      <c r="I146" s="18"/>
    </row>
    <row r="147" spans="1:9" x14ac:dyDescent="0.45">
      <c r="A147" s="18"/>
      <c r="B147" s="18"/>
      <c r="C147" s="18"/>
      <c r="D147" s="18"/>
      <c r="E147" s="18"/>
      <c r="F147" s="18"/>
      <c r="G147" s="18"/>
      <c r="H147" s="18"/>
      <c r="I147" s="18"/>
    </row>
    <row r="148" spans="1:9" x14ac:dyDescent="0.45">
      <c r="A148" s="18"/>
      <c r="B148" s="100"/>
      <c r="C148" s="18"/>
      <c r="D148" s="100"/>
      <c r="E148" s="18"/>
      <c r="F148" s="100"/>
      <c r="G148" s="18"/>
      <c r="H148" s="100"/>
      <c r="I148" s="18"/>
    </row>
    <row r="149" spans="1:9" x14ac:dyDescent="0.45">
      <c r="A149" s="18"/>
      <c r="B149" s="18"/>
      <c r="C149" s="18"/>
      <c r="D149" s="18"/>
      <c r="E149" s="18"/>
      <c r="F149" s="18"/>
      <c r="G149" s="18"/>
      <c r="H149" s="18"/>
      <c r="I149" s="18"/>
    </row>
    <row r="150" spans="1:9" x14ac:dyDescent="0.45">
      <c r="A150" s="18"/>
      <c r="B150" s="71"/>
      <c r="C150" s="72"/>
      <c r="D150" s="71"/>
      <c r="E150" s="72"/>
      <c r="F150" s="71"/>
      <c r="G150" s="72"/>
      <c r="H150" s="71"/>
    </row>
    <row r="151" spans="1:9" x14ac:dyDescent="0.45">
      <c r="A151" s="18"/>
      <c r="B151" s="71"/>
      <c r="C151" s="72"/>
      <c r="D151" s="71"/>
      <c r="E151" s="72"/>
      <c r="F151" s="71"/>
      <c r="G151" s="72"/>
      <c r="H151" s="71"/>
    </row>
    <row r="152" spans="1:9" x14ac:dyDescent="0.45">
      <c r="A152" s="18"/>
      <c r="B152" s="18"/>
      <c r="C152" s="18"/>
      <c r="D152" s="18"/>
      <c r="E152" s="18"/>
      <c r="F152" s="18"/>
      <c r="G152" s="18"/>
      <c r="H152" s="18"/>
    </row>
  </sheetData>
  <mergeCells count="1">
    <mergeCell ref="V10:Y10"/>
  </mergeCells>
  <pageMargins left="0" right="0" top="0" bottom="0" header="0" footer="0"/>
  <pageSetup paperSize="8" scale="52" fitToWidth="0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492F5E-90E0-4D0A-ADD6-3A182732E96D}">
  <sheetPr>
    <pageSetUpPr fitToPage="1"/>
  </sheetPr>
  <dimension ref="A1:Y152"/>
  <sheetViews>
    <sheetView zoomScale="80" zoomScaleNormal="80" workbookViewId="0">
      <selection activeCell="A3" sqref="A3"/>
    </sheetView>
  </sheetViews>
  <sheetFormatPr defaultColWidth="8.73046875" defaultRowHeight="14.25" x14ac:dyDescent="0.45"/>
  <cols>
    <col min="1" max="1" width="14" bestFit="1" customWidth="1"/>
    <col min="2" max="2" width="11.53125" bestFit="1" customWidth="1"/>
    <col min="3" max="3" width="14" bestFit="1" customWidth="1"/>
    <col min="4" max="4" width="10.73046875" bestFit="1" customWidth="1"/>
    <col min="5" max="5" width="14" bestFit="1" customWidth="1"/>
    <col min="6" max="6" width="10.796875" customWidth="1"/>
    <col min="7" max="7" width="14" bestFit="1" customWidth="1"/>
    <col min="8" max="8" width="11.46484375" customWidth="1"/>
    <col min="9" max="9" width="15.265625" customWidth="1"/>
    <col min="12" max="12" width="7.06640625" customWidth="1"/>
    <col min="14" max="14" width="14.73046875" bestFit="1" customWidth="1"/>
    <col min="15" max="15" width="8.73046875" bestFit="1" customWidth="1"/>
    <col min="16" max="16" width="14.73046875" bestFit="1" customWidth="1"/>
    <col min="17" max="17" width="11" bestFit="1" customWidth="1"/>
    <col min="18" max="18" width="14.73046875" bestFit="1" customWidth="1"/>
    <col min="19" max="19" width="11" bestFit="1" customWidth="1"/>
    <col min="20" max="20" width="14.73046875" bestFit="1" customWidth="1"/>
    <col min="21" max="21" width="11" bestFit="1" customWidth="1"/>
    <col min="22" max="22" width="19.9296875" bestFit="1" customWidth="1"/>
  </cols>
  <sheetData>
    <row r="1" spans="1:25" ht="23.25" x14ac:dyDescent="0.7">
      <c r="A1" s="112" t="s">
        <v>48</v>
      </c>
      <c r="B1" s="113"/>
      <c r="C1" s="113"/>
      <c r="D1" s="113"/>
      <c r="E1" s="113"/>
      <c r="F1" s="113"/>
      <c r="G1" s="113"/>
      <c r="H1" s="113"/>
      <c r="I1" s="113"/>
      <c r="J1" s="17"/>
    </row>
    <row r="2" spans="1:25" ht="23.25" x14ac:dyDescent="0.7">
      <c r="A2" s="114" t="s">
        <v>30</v>
      </c>
      <c r="B2" s="17"/>
      <c r="C2" s="115" t="s">
        <v>72</v>
      </c>
      <c r="D2" s="17"/>
      <c r="E2" s="17"/>
      <c r="F2" s="17"/>
      <c r="G2" s="17"/>
      <c r="H2" s="17"/>
      <c r="I2" s="17"/>
      <c r="J2" s="17"/>
    </row>
    <row r="3" spans="1:25" ht="23.25" x14ac:dyDescent="0.7">
      <c r="A3" s="116"/>
      <c r="B3" s="17"/>
      <c r="C3" s="17"/>
      <c r="D3" s="17"/>
      <c r="E3" s="17"/>
      <c r="F3" s="17"/>
      <c r="G3" s="17"/>
      <c r="H3" s="17"/>
      <c r="I3" s="17"/>
      <c r="J3" s="17"/>
    </row>
    <row r="4" spans="1:25" x14ac:dyDescent="0.45">
      <c r="A4" s="117"/>
      <c r="B4" s="17"/>
      <c r="C4" s="17"/>
      <c r="D4" s="17"/>
      <c r="E4" s="17"/>
      <c r="F4" s="17"/>
      <c r="G4" s="17"/>
      <c r="H4" s="17"/>
      <c r="I4" s="17"/>
      <c r="J4" s="17"/>
    </row>
    <row r="5" spans="1:25" x14ac:dyDescent="0.45">
      <c r="A5" s="117" t="s">
        <v>6</v>
      </c>
      <c r="B5" s="17"/>
      <c r="C5" s="101">
        <v>43616</v>
      </c>
      <c r="D5" s="17"/>
      <c r="E5" s="17"/>
      <c r="F5" s="17"/>
      <c r="G5" s="17"/>
      <c r="H5" s="17"/>
      <c r="I5" s="17"/>
      <c r="J5" s="17"/>
    </row>
    <row r="6" spans="1:25" x14ac:dyDescent="0.45">
      <c r="A6" s="117" t="s">
        <v>7</v>
      </c>
      <c r="B6" s="17"/>
      <c r="C6" s="109">
        <v>43810</v>
      </c>
      <c r="D6" s="17"/>
      <c r="E6" s="118">
        <f>C6-C5</f>
        <v>194</v>
      </c>
      <c r="F6" s="17" t="s">
        <v>8</v>
      </c>
      <c r="G6" s="17"/>
      <c r="H6" s="17"/>
      <c r="I6" s="17"/>
      <c r="J6" s="17"/>
      <c r="M6" s="40" t="s">
        <v>33</v>
      </c>
    </row>
    <row r="7" spans="1:25" x14ac:dyDescent="0.45">
      <c r="A7" s="117"/>
      <c r="B7" s="17"/>
      <c r="C7" s="119"/>
      <c r="D7" s="17"/>
      <c r="E7" s="17"/>
      <c r="F7" s="17"/>
      <c r="G7" s="17"/>
      <c r="H7" s="17"/>
      <c r="I7" s="17"/>
      <c r="J7" s="17"/>
    </row>
    <row r="8" spans="1:25" x14ac:dyDescent="0.45">
      <c r="A8" s="117"/>
      <c r="B8" s="17"/>
      <c r="C8" s="119"/>
      <c r="D8" s="17"/>
      <c r="E8" s="17"/>
      <c r="F8" s="17"/>
      <c r="G8" s="17"/>
      <c r="H8" s="17"/>
      <c r="I8" s="17"/>
      <c r="J8" s="17"/>
    </row>
    <row r="9" spans="1:25" x14ac:dyDescent="0.45">
      <c r="A9" s="117" t="s">
        <v>15</v>
      </c>
      <c r="B9" s="109">
        <v>43811</v>
      </c>
      <c r="C9" s="17"/>
      <c r="D9" s="109">
        <v>43844</v>
      </c>
      <c r="E9" s="17"/>
      <c r="F9" s="109">
        <v>43902</v>
      </c>
      <c r="G9" s="17"/>
      <c r="H9" s="109">
        <v>44006</v>
      </c>
      <c r="I9" s="17"/>
      <c r="J9" s="17"/>
      <c r="L9" s="38"/>
      <c r="M9" s="41">
        <f>+B10</f>
        <v>1</v>
      </c>
      <c r="N9" s="42" t="s">
        <v>16</v>
      </c>
      <c r="O9" s="41">
        <f>+D10</f>
        <v>34</v>
      </c>
      <c r="P9" s="42" t="s">
        <v>16</v>
      </c>
      <c r="Q9" s="41">
        <f>+F10</f>
        <v>92</v>
      </c>
      <c r="R9" s="42" t="s">
        <v>16</v>
      </c>
      <c r="S9" s="41">
        <f>+H10</f>
        <v>196</v>
      </c>
      <c r="T9" s="42" t="s">
        <v>16</v>
      </c>
      <c r="U9" s="38"/>
      <c r="V9" s="38"/>
      <c r="W9" s="38"/>
      <c r="X9" s="38"/>
      <c r="Y9" s="38"/>
    </row>
    <row r="10" spans="1:25" x14ac:dyDescent="0.45">
      <c r="A10" s="117"/>
      <c r="B10" s="18">
        <f>B9-C6</f>
        <v>1</v>
      </c>
      <c r="C10" s="17" t="s">
        <v>16</v>
      </c>
      <c r="D10" s="17">
        <f>D9-C6</f>
        <v>34</v>
      </c>
      <c r="E10" s="17" t="s">
        <v>16</v>
      </c>
      <c r="F10" s="17">
        <f>F9-C6</f>
        <v>92</v>
      </c>
      <c r="G10" s="17" t="s">
        <v>16</v>
      </c>
      <c r="H10" s="17">
        <f>H9-C6</f>
        <v>196</v>
      </c>
      <c r="I10" s="17" t="s">
        <v>16</v>
      </c>
      <c r="J10" s="17"/>
      <c r="L10" s="38"/>
      <c r="M10" s="43"/>
      <c r="N10" s="44"/>
      <c r="O10" s="43"/>
      <c r="P10" s="44"/>
      <c r="Q10" s="43"/>
      <c r="R10" s="44"/>
      <c r="S10" s="43"/>
      <c r="T10" s="44"/>
      <c r="U10" s="38"/>
      <c r="V10" s="204" t="s">
        <v>50</v>
      </c>
      <c r="W10" s="205"/>
      <c r="X10" s="205"/>
      <c r="Y10" s="206"/>
    </row>
    <row r="11" spans="1:25" x14ac:dyDescent="0.45">
      <c r="A11" s="120" t="s">
        <v>60</v>
      </c>
      <c r="B11" s="17" t="s">
        <v>82</v>
      </c>
      <c r="C11" s="17"/>
      <c r="D11" s="17"/>
      <c r="E11" s="17"/>
      <c r="F11" s="17"/>
      <c r="G11" s="17"/>
      <c r="H11" s="17"/>
      <c r="I11" s="17"/>
      <c r="J11" s="17"/>
      <c r="L11" s="38"/>
      <c r="M11" s="43" t="s">
        <v>34</v>
      </c>
      <c r="N11" s="44" t="s">
        <v>35</v>
      </c>
      <c r="O11" s="43" t="s">
        <v>34</v>
      </c>
      <c r="P11" s="44" t="s">
        <v>35</v>
      </c>
      <c r="Q11" s="43" t="s">
        <v>34</v>
      </c>
      <c r="R11" s="44" t="s">
        <v>35</v>
      </c>
      <c r="S11" s="43" t="s">
        <v>34</v>
      </c>
      <c r="T11" s="44" t="s">
        <v>35</v>
      </c>
      <c r="U11" s="38"/>
      <c r="V11" s="45" t="str">
        <f>P9</f>
        <v>days after crack</v>
      </c>
      <c r="W11" s="45">
        <f>O9</f>
        <v>34</v>
      </c>
      <c r="X11" s="45">
        <f>Q9</f>
        <v>92</v>
      </c>
      <c r="Y11" s="39">
        <f>S9</f>
        <v>196</v>
      </c>
    </row>
    <row r="12" spans="1:25" x14ac:dyDescent="0.45">
      <c r="A12" s="121" t="s">
        <v>36</v>
      </c>
      <c r="B12" s="110">
        <v>251</v>
      </c>
      <c r="C12" s="17"/>
      <c r="D12" s="110">
        <v>255</v>
      </c>
      <c r="E12" s="17"/>
      <c r="F12" s="110">
        <v>172</v>
      </c>
      <c r="G12" s="17"/>
      <c r="H12" s="110">
        <v>167</v>
      </c>
      <c r="I12" s="17"/>
      <c r="J12" s="17"/>
      <c r="L12" s="46" t="str">
        <f>+A11</f>
        <v>ADDS - 1</v>
      </c>
      <c r="M12" s="47">
        <f>+B18</f>
        <v>227.83333333333334</v>
      </c>
      <c r="N12" s="48">
        <f>+B19</f>
        <v>75.745406901452867</v>
      </c>
      <c r="O12" s="47">
        <f>+D18</f>
        <v>186.66666666666666</v>
      </c>
      <c r="P12" s="48">
        <f>+D19</f>
        <v>66.509147240561347</v>
      </c>
      <c r="Q12" s="47">
        <f>+F18</f>
        <v>147.4</v>
      </c>
      <c r="R12" s="48">
        <f>+F19</f>
        <v>86.126650927572925</v>
      </c>
      <c r="S12" s="47">
        <f>+H18</f>
        <v>72.5</v>
      </c>
      <c r="T12" s="48">
        <f>+H19</f>
        <v>65.086865034352357</v>
      </c>
      <c r="U12" s="38"/>
      <c r="V12" s="46">
        <v>1</v>
      </c>
      <c r="W12" s="170">
        <f>1-O12/$M12</f>
        <v>0.18068763716166791</v>
      </c>
      <c r="X12" s="155">
        <f>1-Q12/$M12</f>
        <v>0.35303584491587414</v>
      </c>
      <c r="Y12" s="171">
        <f>1-S12/$M12</f>
        <v>0.68178493050475497</v>
      </c>
    </row>
    <row r="13" spans="1:25" x14ac:dyDescent="0.45">
      <c r="A13" s="121" t="s">
        <v>37</v>
      </c>
      <c r="B13" s="110">
        <v>313</v>
      </c>
      <c r="C13" s="17"/>
      <c r="D13" s="110">
        <v>260</v>
      </c>
      <c r="E13" s="17"/>
      <c r="F13" s="110">
        <v>244</v>
      </c>
      <c r="G13" s="17"/>
      <c r="H13" s="110">
        <v>107</v>
      </c>
      <c r="I13" s="17"/>
      <c r="J13" s="17"/>
      <c r="L13" s="51" t="str">
        <f>A22</f>
        <v>ADDS - 2</v>
      </c>
      <c r="M13" s="52">
        <f>B29</f>
        <v>182.16666666666666</v>
      </c>
      <c r="N13" s="53">
        <f>B30</f>
        <v>51.866816623605011</v>
      </c>
      <c r="O13" s="52">
        <f>D29</f>
        <v>155.16666666666666</v>
      </c>
      <c r="P13" s="53">
        <f>D30</f>
        <v>50.165393117832423</v>
      </c>
      <c r="Q13" s="52">
        <f>F29</f>
        <v>128.6</v>
      </c>
      <c r="R13" s="53">
        <f>F30</f>
        <v>46.344363195538669</v>
      </c>
      <c r="S13" s="52">
        <f>H29</f>
        <v>70.400000000000006</v>
      </c>
      <c r="T13" s="53">
        <f>H30</f>
        <v>58.777546733425346</v>
      </c>
      <c r="U13" s="38"/>
      <c r="V13" s="51">
        <v>2</v>
      </c>
      <c r="W13" s="156">
        <f t="shared" ref="W13:W20" si="0">1-O13/$M13</f>
        <v>0.14821591948764867</v>
      </c>
      <c r="X13" s="156">
        <f t="shared" ref="X13:X20" si="1">1-Q13/$M13</f>
        <v>0.29405306495882888</v>
      </c>
      <c r="Y13" s="172">
        <f t="shared" ref="Y13:Y20" si="2">1-S13/$M13</f>
        <v>0.61354071363220486</v>
      </c>
    </row>
    <row r="14" spans="1:25" x14ac:dyDescent="0.45">
      <c r="A14" s="121" t="s">
        <v>38</v>
      </c>
      <c r="B14" s="110">
        <v>268</v>
      </c>
      <c r="C14" s="17"/>
      <c r="D14" s="110">
        <v>201</v>
      </c>
      <c r="E14" s="17"/>
      <c r="F14" s="110">
        <v>180</v>
      </c>
      <c r="G14" s="17"/>
      <c r="H14" s="110">
        <v>95</v>
      </c>
      <c r="I14" s="17"/>
      <c r="J14" s="17"/>
      <c r="L14" s="55" t="str">
        <f>A33</f>
        <v>ADDS - 3</v>
      </c>
      <c r="M14" s="56">
        <f>B40</f>
        <v>177.5</v>
      </c>
      <c r="N14" s="57">
        <f>B41</f>
        <v>51.141959289804298</v>
      </c>
      <c r="O14" s="56">
        <f>D40</f>
        <v>149.6</v>
      </c>
      <c r="P14" s="57">
        <f>D41</f>
        <v>67.818139166450152</v>
      </c>
      <c r="Q14" s="56" t="e">
        <f>F40</f>
        <v>#DIV/0!</v>
      </c>
      <c r="R14" s="57" t="e">
        <f>F41</f>
        <v>#DIV/0!</v>
      </c>
      <c r="S14" s="56" t="e">
        <f>H40</f>
        <v>#DIV/0!</v>
      </c>
      <c r="T14" s="57" t="e">
        <f>H41</f>
        <v>#DIV/0!</v>
      </c>
      <c r="U14" s="38"/>
      <c r="V14" s="55">
        <v>3</v>
      </c>
      <c r="W14" s="157">
        <f t="shared" si="0"/>
        <v>0.15718309859154933</v>
      </c>
      <c r="X14" s="157"/>
      <c r="Y14" s="173"/>
    </row>
    <row r="15" spans="1:25" x14ac:dyDescent="0.45">
      <c r="A15" s="121" t="s">
        <v>39</v>
      </c>
      <c r="B15" s="110">
        <v>166</v>
      </c>
      <c r="C15" s="17"/>
      <c r="D15" s="110">
        <v>149</v>
      </c>
      <c r="E15" s="17"/>
      <c r="F15" s="110">
        <v>129</v>
      </c>
      <c r="G15" s="17"/>
      <c r="H15" s="110">
        <v>66</v>
      </c>
      <c r="I15" s="18"/>
      <c r="J15" s="17"/>
      <c r="L15" s="58" t="str">
        <f>A44</f>
        <v>ADDS - 4</v>
      </c>
      <c r="M15" s="59">
        <f>B51</f>
        <v>187.33333333333334</v>
      </c>
      <c r="N15" s="60">
        <f>B52</f>
        <v>51.336796419981923</v>
      </c>
      <c r="O15" s="59">
        <f>D51</f>
        <v>177</v>
      </c>
      <c r="P15" s="60">
        <f>D52</f>
        <v>54.680892457969264</v>
      </c>
      <c r="Q15" s="59">
        <f>F51</f>
        <v>154.5</v>
      </c>
      <c r="R15" s="60">
        <f>F52</f>
        <v>49.253426276757644</v>
      </c>
      <c r="S15" s="59">
        <f>H51</f>
        <v>33.333333333333336</v>
      </c>
      <c r="T15" s="60">
        <f>H52</f>
        <v>20.490648273460423</v>
      </c>
      <c r="U15" s="38"/>
      <c r="V15" s="58">
        <v>4</v>
      </c>
      <c r="W15" s="158">
        <f t="shared" si="0"/>
        <v>5.5160142348754548E-2</v>
      </c>
      <c r="X15" s="158">
        <f t="shared" si="1"/>
        <v>0.17526690391459077</v>
      </c>
      <c r="Y15" s="174">
        <f t="shared" si="2"/>
        <v>0.8220640569395018</v>
      </c>
    </row>
    <row r="16" spans="1:25" x14ac:dyDescent="0.45">
      <c r="A16" s="121" t="s">
        <v>40</v>
      </c>
      <c r="B16" s="110">
        <v>261</v>
      </c>
      <c r="C16" s="17"/>
      <c r="D16" s="110">
        <v>169</v>
      </c>
      <c r="E16" s="17"/>
      <c r="F16" s="110">
        <v>12</v>
      </c>
      <c r="G16" s="17"/>
      <c r="H16" s="110">
        <v>0</v>
      </c>
      <c r="I16" s="18"/>
      <c r="J16" s="17"/>
      <c r="L16" s="61" t="str">
        <f>A55</f>
        <v>ADDS - 5</v>
      </c>
      <c r="M16" s="62">
        <f>B62</f>
        <v>200</v>
      </c>
      <c r="N16" s="63">
        <f>B63</f>
        <v>53.160135440008048</v>
      </c>
      <c r="O16" s="62">
        <f>D62</f>
        <v>185.33333333333334</v>
      </c>
      <c r="P16" s="63">
        <f>D63</f>
        <v>64.472216238211232</v>
      </c>
      <c r="Q16" s="62">
        <f>F62</f>
        <v>145.16666666666666</v>
      </c>
      <c r="R16" s="63">
        <f>F63</f>
        <v>77.875327714666255</v>
      </c>
      <c r="S16" s="62">
        <f>H62</f>
        <v>69.5</v>
      </c>
      <c r="T16" s="63">
        <f>H63</f>
        <v>59.547460063381379</v>
      </c>
      <c r="U16" s="38"/>
      <c r="V16" s="61">
        <v>5</v>
      </c>
      <c r="W16" s="159">
        <f t="shared" si="0"/>
        <v>7.333333333333325E-2</v>
      </c>
      <c r="X16" s="159">
        <f t="shared" si="1"/>
        <v>0.27416666666666667</v>
      </c>
      <c r="Y16" s="175">
        <f t="shared" si="2"/>
        <v>0.65250000000000008</v>
      </c>
    </row>
    <row r="17" spans="1:25" x14ac:dyDescent="0.45">
      <c r="A17" s="121" t="s">
        <v>41</v>
      </c>
      <c r="B17" s="110">
        <v>108</v>
      </c>
      <c r="C17" s="17"/>
      <c r="D17" s="110">
        <v>86</v>
      </c>
      <c r="E17" s="17"/>
      <c r="F17" s="110"/>
      <c r="G17" s="17"/>
      <c r="H17" s="110">
        <v>0</v>
      </c>
      <c r="I17" s="18"/>
      <c r="J17" s="17"/>
      <c r="L17" s="64" t="str">
        <f>A66</f>
        <v>ADDS - 6</v>
      </c>
      <c r="M17" s="65">
        <f>B73</f>
        <v>176.16666666666666</v>
      </c>
      <c r="N17" s="66">
        <f>B74</f>
        <v>61.042335036158867</v>
      </c>
      <c r="O17" s="65">
        <f>D73</f>
        <v>123.5</v>
      </c>
      <c r="P17" s="66">
        <f>D74</f>
        <v>67.772729450294818</v>
      </c>
      <c r="Q17" s="65" t="e">
        <f>F73</f>
        <v>#DIV/0!</v>
      </c>
      <c r="R17" s="66" t="e">
        <f>F74</f>
        <v>#DIV/0!</v>
      </c>
      <c r="S17" s="65" t="e">
        <f>H73</f>
        <v>#DIV/0!</v>
      </c>
      <c r="T17" s="66" t="e">
        <f>H74</f>
        <v>#DIV/0!</v>
      </c>
      <c r="U17" s="38"/>
      <c r="V17" s="64">
        <v>6</v>
      </c>
      <c r="W17" s="160">
        <f t="shared" si="0"/>
        <v>0.29895931882686844</v>
      </c>
      <c r="X17" s="160"/>
      <c r="Y17" s="176"/>
    </row>
    <row r="18" spans="1:25" x14ac:dyDescent="0.45">
      <c r="A18" s="122" t="s">
        <v>42</v>
      </c>
      <c r="B18" s="67">
        <f>AVERAGE(B12:B17)</f>
        <v>227.83333333333334</v>
      </c>
      <c r="C18" s="17"/>
      <c r="D18" s="67">
        <f>AVERAGE(D12:D17)</f>
        <v>186.66666666666666</v>
      </c>
      <c r="E18" s="17"/>
      <c r="F18" s="67">
        <f>AVERAGE(F12:F17)</f>
        <v>147.4</v>
      </c>
      <c r="G18" s="17"/>
      <c r="H18" s="67">
        <f>AVERAGE(H12:H17)</f>
        <v>72.5</v>
      </c>
      <c r="I18" s="187"/>
      <c r="J18" s="17"/>
      <c r="L18" s="68" t="str">
        <f>A77</f>
        <v>ADDS - 7</v>
      </c>
      <c r="M18" s="49">
        <f>B84</f>
        <v>238.33333333333334</v>
      </c>
      <c r="N18" s="69">
        <f>B85</f>
        <v>33.320664259084971</v>
      </c>
      <c r="O18" s="49">
        <f>D84</f>
        <v>201.5</v>
      </c>
      <c r="P18" s="69">
        <f>D85</f>
        <v>40.678003884163246</v>
      </c>
      <c r="Q18" s="49">
        <f>F84</f>
        <v>186.66666666666666</v>
      </c>
      <c r="R18" s="69">
        <f>F85</f>
        <v>53.772359690334106</v>
      </c>
      <c r="S18" s="49">
        <f>H84</f>
        <v>59.333333333333336</v>
      </c>
      <c r="T18" s="69">
        <f>H85</f>
        <v>68.710018677531053</v>
      </c>
      <c r="U18" s="38"/>
      <c r="V18" s="68">
        <v>7</v>
      </c>
      <c r="W18" s="155">
        <f t="shared" si="0"/>
        <v>0.15454545454545454</v>
      </c>
      <c r="X18" s="155">
        <f t="shared" si="1"/>
        <v>0.21678321678321688</v>
      </c>
      <c r="Y18" s="171">
        <f t="shared" si="2"/>
        <v>0.75104895104895109</v>
      </c>
    </row>
    <row r="19" spans="1:25" x14ac:dyDescent="0.45">
      <c r="A19" s="122" t="s">
        <v>43</v>
      </c>
      <c r="B19" s="70">
        <f>_xlfn.STDEV.S(B12:B17)</f>
        <v>75.745406901452867</v>
      </c>
      <c r="C19" s="123"/>
      <c r="D19" s="70">
        <f>_xlfn.STDEV.S(D12:D17)</f>
        <v>66.509147240561347</v>
      </c>
      <c r="E19" s="123"/>
      <c r="F19" s="70">
        <f>_xlfn.STDEV.S(F12:F17)</f>
        <v>86.126650927572925</v>
      </c>
      <c r="G19" s="123"/>
      <c r="H19" s="70">
        <f>_xlfn.STDEV.S(H12:H17)</f>
        <v>65.086865034352357</v>
      </c>
      <c r="I19" s="17"/>
      <c r="J19" s="17"/>
      <c r="L19" s="51" t="str">
        <f>A88</f>
        <v>ADDS - 8</v>
      </c>
      <c r="M19" s="52">
        <f>B95</f>
        <v>208</v>
      </c>
      <c r="N19" s="53">
        <f>B96</f>
        <v>21.826589289213281</v>
      </c>
      <c r="O19" s="52">
        <f>D95</f>
        <v>182.83333333333334</v>
      </c>
      <c r="P19" s="53">
        <f>D96</f>
        <v>32.369224066490517</v>
      </c>
      <c r="Q19" s="52">
        <f>F95</f>
        <v>158.5</v>
      </c>
      <c r="R19" s="53">
        <f>F96</f>
        <v>42.198341199625375</v>
      </c>
      <c r="S19" s="52">
        <f>H95</f>
        <v>30.833333333333332</v>
      </c>
      <c r="T19" s="53">
        <f>H96</f>
        <v>48.241949735533225</v>
      </c>
      <c r="U19" s="38"/>
      <c r="V19" s="51">
        <v>8</v>
      </c>
      <c r="W19" s="156">
        <f t="shared" si="0"/>
        <v>0.12099358974358965</v>
      </c>
      <c r="X19" s="156">
        <f t="shared" si="1"/>
        <v>0.23798076923076927</v>
      </c>
      <c r="Y19" s="172">
        <f t="shared" si="2"/>
        <v>0.85176282051282048</v>
      </c>
    </row>
    <row r="20" spans="1:25" x14ac:dyDescent="0.45">
      <c r="A20" s="117"/>
      <c r="B20" s="71"/>
      <c r="C20" s="72"/>
      <c r="D20" s="71"/>
      <c r="E20" s="72"/>
      <c r="F20" s="71"/>
      <c r="G20" s="72"/>
      <c r="H20" s="71"/>
      <c r="I20" s="17"/>
      <c r="J20" s="17"/>
      <c r="K20" s="73"/>
      <c r="L20" s="74" t="str">
        <f>A99</f>
        <v>ADDS - 9</v>
      </c>
      <c r="M20" s="75">
        <f>B106</f>
        <v>218.16666666666666</v>
      </c>
      <c r="N20" s="76">
        <f>B107</f>
        <v>54.740904876213577</v>
      </c>
      <c r="O20" s="75">
        <f>D106</f>
        <v>157.83333333333334</v>
      </c>
      <c r="P20" s="76">
        <f>D107</f>
        <v>57.157385057984136</v>
      </c>
      <c r="Q20" s="75">
        <f>F106</f>
        <v>145</v>
      </c>
      <c r="R20" s="76">
        <f>F107</f>
        <v>63.821626428664445</v>
      </c>
      <c r="S20" s="75">
        <f>H106</f>
        <v>28.833333333333332</v>
      </c>
      <c r="T20" s="76">
        <f>H107</f>
        <v>44.990739787945991</v>
      </c>
      <c r="U20" s="38"/>
      <c r="V20" s="74">
        <v>9</v>
      </c>
      <c r="W20" s="161">
        <f t="shared" si="0"/>
        <v>0.27654698242933529</v>
      </c>
      <c r="X20" s="161">
        <f t="shared" si="1"/>
        <v>0.33537051184110001</v>
      </c>
      <c r="Y20" s="177">
        <f t="shared" si="2"/>
        <v>0.86783804430863254</v>
      </c>
    </row>
    <row r="21" spans="1:25" x14ac:dyDescent="0.45">
      <c r="A21" s="117"/>
      <c r="B21" s="17"/>
      <c r="C21" s="17"/>
      <c r="D21" s="17"/>
      <c r="E21" s="17"/>
      <c r="F21" s="17"/>
      <c r="G21" s="17"/>
      <c r="H21" s="17"/>
      <c r="I21" s="17"/>
      <c r="J21" s="17"/>
      <c r="L21" s="77"/>
      <c r="M21" s="78"/>
      <c r="N21" s="78"/>
      <c r="O21" s="79"/>
      <c r="P21" s="78"/>
      <c r="Q21" s="79"/>
      <c r="R21" s="78"/>
      <c r="S21" s="79"/>
      <c r="T21" s="78"/>
      <c r="U21" s="38"/>
      <c r="V21" s="77"/>
      <c r="W21" s="178"/>
      <c r="X21" s="178"/>
      <c r="Y21" s="178"/>
    </row>
    <row r="22" spans="1:25" x14ac:dyDescent="0.45">
      <c r="A22" s="124" t="s">
        <v>61</v>
      </c>
      <c r="B22" s="17" t="s">
        <v>83</v>
      </c>
      <c r="C22" s="17"/>
      <c r="D22" s="17"/>
      <c r="E22" s="17"/>
      <c r="F22" s="17"/>
      <c r="G22" s="17"/>
      <c r="H22" s="17"/>
      <c r="I22" s="17"/>
      <c r="J22" s="17"/>
      <c r="L22" s="81" t="s">
        <v>44</v>
      </c>
      <c r="M22" s="82">
        <f>AVERAGE(M12:M20)</f>
        <v>201.72222222222223</v>
      </c>
      <c r="N22" s="83"/>
      <c r="O22" s="82">
        <f>AVERAGE(O12:O20)</f>
        <v>168.8259259259259</v>
      </c>
      <c r="P22" s="83"/>
      <c r="Q22" s="82">
        <f>AVERAGE(Q12:Q13,Q15:Q16,Q18:Q20)</f>
        <v>152.26190476190476</v>
      </c>
      <c r="R22" s="83"/>
      <c r="S22" s="82">
        <f>AVERAGE(S12:S13,S15:S16,S18:S20)</f>
        <v>52.104761904761901</v>
      </c>
      <c r="T22" s="84"/>
      <c r="U22" s="38"/>
      <c r="V22" s="81" t="s">
        <v>44</v>
      </c>
      <c r="W22" s="169">
        <f>AVERAGE(W12:W20)</f>
        <v>0.16284727516313349</v>
      </c>
      <c r="X22" s="169">
        <f>AVERAGE(X12:X13,X15:X16,X18:X20)</f>
        <v>0.2695224254730067</v>
      </c>
      <c r="Y22" s="169">
        <f>AVERAGE(Y12:Y13,Y15:Y16,Y18:Y20)</f>
        <v>0.7486485024209808</v>
      </c>
    </row>
    <row r="23" spans="1:25" x14ac:dyDescent="0.45">
      <c r="A23" s="125" t="s">
        <v>36</v>
      </c>
      <c r="B23" s="110">
        <v>213</v>
      </c>
      <c r="C23" s="17"/>
      <c r="D23" s="110">
        <v>197</v>
      </c>
      <c r="E23" s="17"/>
      <c r="F23" s="110">
        <v>127</v>
      </c>
      <c r="G23" s="17"/>
      <c r="H23" s="110">
        <v>50</v>
      </c>
      <c r="I23" s="17"/>
      <c r="J23" s="17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</row>
    <row r="24" spans="1:25" x14ac:dyDescent="0.45">
      <c r="A24" s="125" t="s">
        <v>37</v>
      </c>
      <c r="B24" s="110">
        <v>273</v>
      </c>
      <c r="C24" s="17"/>
      <c r="D24" s="110">
        <v>232</v>
      </c>
      <c r="E24" s="17"/>
      <c r="F24" s="110">
        <v>200</v>
      </c>
      <c r="G24" s="17"/>
      <c r="H24" s="110">
        <v>150</v>
      </c>
      <c r="I24" s="17"/>
      <c r="J24" s="17"/>
      <c r="L24" s="41" t="s">
        <v>45</v>
      </c>
      <c r="M24" s="85">
        <f>MIN(M12:M20)</f>
        <v>176.16666666666666</v>
      </c>
      <c r="N24" s="85"/>
      <c r="O24" s="85">
        <f>MIN(O12:O20)</f>
        <v>123.5</v>
      </c>
      <c r="P24" s="85"/>
      <c r="Q24" s="85">
        <f>MIN(Q12:Q13,Q15:Q16,Q18:Q20)</f>
        <v>128.6</v>
      </c>
      <c r="R24" s="85"/>
      <c r="S24" s="85">
        <f>MIN(S12:S13,S15:S16,S18:S20)</f>
        <v>28.833333333333332</v>
      </c>
      <c r="T24" s="42"/>
      <c r="U24" s="38"/>
      <c r="V24" s="41" t="s">
        <v>45</v>
      </c>
      <c r="W24" s="180">
        <f>MIN(W12:W20)</f>
        <v>5.5160142348754548E-2</v>
      </c>
      <c r="X24" s="180">
        <f>MIN(X12:X13,X15:X16,X18:X20)</f>
        <v>0.17526690391459077</v>
      </c>
      <c r="Y24" s="188">
        <f>MIN(Y12:Y13,Y15:Y16,Y18:Y20)</f>
        <v>0.61354071363220486</v>
      </c>
    </row>
    <row r="25" spans="1:25" x14ac:dyDescent="0.45">
      <c r="A25" s="125" t="s">
        <v>38</v>
      </c>
      <c r="B25" s="110">
        <v>144</v>
      </c>
      <c r="C25" s="17"/>
      <c r="D25" s="110">
        <v>154</v>
      </c>
      <c r="E25" s="17"/>
      <c r="F25" s="110">
        <v>132</v>
      </c>
      <c r="G25" s="17"/>
      <c r="H25" s="110">
        <v>108</v>
      </c>
      <c r="I25" s="17"/>
      <c r="J25" s="17"/>
      <c r="L25" s="43" t="s">
        <v>46</v>
      </c>
      <c r="M25" s="86">
        <f>MAX(M12:M20)</f>
        <v>238.33333333333334</v>
      </c>
      <c r="N25" s="86"/>
      <c r="O25" s="86">
        <f>MAX(O12:O20)</f>
        <v>201.5</v>
      </c>
      <c r="P25" s="86"/>
      <c r="Q25" s="86">
        <f>MAX(Q12:Q13,Q15:Q16,Q18:Q20)</f>
        <v>186.66666666666666</v>
      </c>
      <c r="R25" s="86"/>
      <c r="S25" s="86">
        <f>MAX(S12:S13,S15:S16,S18:S20)</f>
        <v>72.5</v>
      </c>
      <c r="T25" s="44"/>
      <c r="U25" s="38"/>
      <c r="V25" s="43" t="s">
        <v>46</v>
      </c>
      <c r="W25" s="181">
        <f>MAX(W12:W20)</f>
        <v>0.29895931882686844</v>
      </c>
      <c r="X25" s="181">
        <f>MAX(X12:X13,X15:X16,X18:X20)</f>
        <v>0.35303584491587414</v>
      </c>
      <c r="Y25" s="189">
        <f>MAX(Y12:Y13,Y15:Y16,Y18:Y20)</f>
        <v>0.86783804430863254</v>
      </c>
    </row>
    <row r="26" spans="1:25" x14ac:dyDescent="0.45">
      <c r="A26" s="125" t="s">
        <v>39</v>
      </c>
      <c r="B26" s="110">
        <v>160</v>
      </c>
      <c r="C26" s="17"/>
      <c r="D26" s="110">
        <v>119</v>
      </c>
      <c r="E26" s="18"/>
      <c r="F26" s="110">
        <v>112</v>
      </c>
      <c r="G26" s="17"/>
      <c r="H26" s="110">
        <v>44</v>
      </c>
      <c r="I26" s="17"/>
      <c r="J26" s="17"/>
      <c r="L26" s="87" t="s">
        <v>47</v>
      </c>
      <c r="M26" s="88">
        <f>M25-M24</f>
        <v>62.166666666666686</v>
      </c>
      <c r="N26" s="88"/>
      <c r="O26" s="88">
        <f>O25-O24</f>
        <v>78</v>
      </c>
      <c r="P26" s="88"/>
      <c r="Q26" s="88">
        <f>Q25-Q24</f>
        <v>58.066666666666663</v>
      </c>
      <c r="R26" s="88"/>
      <c r="S26" s="88">
        <f>S25-S24</f>
        <v>43.666666666666671</v>
      </c>
      <c r="T26" s="89"/>
      <c r="U26" s="38"/>
      <c r="V26" s="87" t="s">
        <v>47</v>
      </c>
      <c r="W26" s="182">
        <f>W25-W24</f>
        <v>0.24379917647811389</v>
      </c>
      <c r="X26" s="182">
        <f>X25-X24</f>
        <v>0.17776894100128338</v>
      </c>
      <c r="Y26" s="190">
        <f>Y25-Y24</f>
        <v>0.25429733067642768</v>
      </c>
    </row>
    <row r="27" spans="1:25" x14ac:dyDescent="0.45">
      <c r="A27" s="125" t="s">
        <v>40</v>
      </c>
      <c r="B27" s="110">
        <v>166</v>
      </c>
      <c r="C27" s="17"/>
      <c r="D27" s="110">
        <v>127</v>
      </c>
      <c r="E27" s="18"/>
      <c r="F27" s="110">
        <v>72</v>
      </c>
      <c r="G27" s="17"/>
      <c r="H27" s="110">
        <v>0</v>
      </c>
      <c r="I27" s="17"/>
      <c r="J27" s="17"/>
    </row>
    <row r="28" spans="1:25" x14ac:dyDescent="0.45">
      <c r="A28" s="125" t="s">
        <v>41</v>
      </c>
      <c r="B28" s="110">
        <v>137</v>
      </c>
      <c r="C28" s="17"/>
      <c r="D28" s="110">
        <v>102</v>
      </c>
      <c r="E28" s="17"/>
      <c r="F28" s="110"/>
      <c r="G28" s="17"/>
      <c r="H28" s="110"/>
      <c r="I28" s="17"/>
      <c r="J28" s="17"/>
    </row>
    <row r="29" spans="1:25" x14ac:dyDescent="0.45">
      <c r="A29" s="126" t="s">
        <v>42</v>
      </c>
      <c r="B29" s="80">
        <f>AVERAGE(B23:B28)</f>
        <v>182.16666666666666</v>
      </c>
      <c r="C29" s="17"/>
      <c r="D29" s="80">
        <f>AVERAGE(D23:D28)</f>
        <v>155.16666666666666</v>
      </c>
      <c r="E29" s="17"/>
      <c r="F29" s="80">
        <f>AVERAGE(F23:F28)</f>
        <v>128.6</v>
      </c>
      <c r="G29" s="17"/>
      <c r="H29" s="80">
        <f>AVERAGE(H23:H28)</f>
        <v>70.400000000000006</v>
      </c>
      <c r="I29" s="17"/>
      <c r="J29" s="17"/>
    </row>
    <row r="30" spans="1:25" x14ac:dyDescent="0.45">
      <c r="A30" s="126" t="s">
        <v>43</v>
      </c>
      <c r="B30" s="91">
        <f>_xlfn.STDEV.S(B23:B28)</f>
        <v>51.866816623605011</v>
      </c>
      <c r="C30" s="123"/>
      <c r="D30" s="91">
        <f>_xlfn.STDEV.S(D23:D28)</f>
        <v>50.165393117832423</v>
      </c>
      <c r="E30" s="123"/>
      <c r="F30" s="91">
        <f>_xlfn.STDEV.S(F23:F28)</f>
        <v>46.344363195538669</v>
      </c>
      <c r="G30" s="123"/>
      <c r="H30" s="91">
        <f>_xlfn.STDEV.S(H23:H28)</f>
        <v>58.777546733425346</v>
      </c>
      <c r="I30" s="17"/>
      <c r="J30" s="17"/>
    </row>
    <row r="31" spans="1:25" x14ac:dyDescent="0.45">
      <c r="A31" s="127"/>
      <c r="B31" s="18"/>
      <c r="C31" s="18"/>
      <c r="D31" s="18"/>
      <c r="E31" s="18"/>
      <c r="F31" s="18"/>
      <c r="G31" s="18"/>
      <c r="H31" s="18"/>
      <c r="I31" s="17"/>
      <c r="J31" s="17"/>
    </row>
    <row r="32" spans="1:25" x14ac:dyDescent="0.45">
      <c r="A32" s="127"/>
      <c r="B32" s="18"/>
      <c r="C32" s="18"/>
      <c r="D32" s="18"/>
      <c r="E32" s="18"/>
      <c r="F32" s="18"/>
      <c r="G32" s="18"/>
      <c r="H32" s="18"/>
      <c r="I32" s="17"/>
      <c r="J32" s="17"/>
    </row>
    <row r="33" spans="1:10" x14ac:dyDescent="0.45">
      <c r="A33" s="128" t="s">
        <v>62</v>
      </c>
      <c r="B33" s="17" t="s">
        <v>84</v>
      </c>
      <c r="C33" s="17"/>
      <c r="D33" s="17"/>
      <c r="E33" s="17"/>
      <c r="F33" s="154" t="s">
        <v>84</v>
      </c>
      <c r="G33" s="17"/>
      <c r="H33" s="17"/>
      <c r="I33" s="17"/>
      <c r="J33" s="17"/>
    </row>
    <row r="34" spans="1:10" x14ac:dyDescent="0.45">
      <c r="A34" s="129" t="s">
        <v>36</v>
      </c>
      <c r="B34" s="110">
        <v>120</v>
      </c>
      <c r="C34" s="17"/>
      <c r="D34" s="110">
        <v>206</v>
      </c>
      <c r="E34" s="17"/>
      <c r="F34" s="110"/>
      <c r="G34" s="17"/>
      <c r="H34" s="110"/>
      <c r="I34" s="17"/>
      <c r="J34" s="17"/>
    </row>
    <row r="35" spans="1:10" x14ac:dyDescent="0.45">
      <c r="A35" s="129" t="s">
        <v>37</v>
      </c>
      <c r="B35" s="110">
        <v>149</v>
      </c>
      <c r="C35" s="17"/>
      <c r="D35" s="110">
        <v>237</v>
      </c>
      <c r="E35" s="17"/>
      <c r="F35" s="110"/>
      <c r="G35" s="17"/>
      <c r="H35" s="110"/>
      <c r="I35" s="17"/>
      <c r="J35" s="17"/>
    </row>
    <row r="36" spans="1:10" x14ac:dyDescent="0.45">
      <c r="A36" s="129" t="s">
        <v>38</v>
      </c>
      <c r="B36" s="110">
        <v>175</v>
      </c>
      <c r="C36" s="17"/>
      <c r="D36" s="110">
        <v>120</v>
      </c>
      <c r="E36" s="17"/>
      <c r="F36" s="110"/>
      <c r="G36" s="17"/>
      <c r="H36" s="110"/>
      <c r="I36" s="17"/>
      <c r="J36" s="17"/>
    </row>
    <row r="37" spans="1:10" x14ac:dyDescent="0.45">
      <c r="A37" s="129" t="s">
        <v>39</v>
      </c>
      <c r="B37" s="110">
        <v>142</v>
      </c>
      <c r="C37" s="17"/>
      <c r="D37" s="110">
        <v>83</v>
      </c>
      <c r="E37" s="17"/>
      <c r="F37" s="110"/>
      <c r="G37" s="17"/>
      <c r="H37" s="110"/>
      <c r="I37" s="17"/>
      <c r="J37" s="17"/>
    </row>
    <row r="38" spans="1:10" x14ac:dyDescent="0.45">
      <c r="A38" s="129" t="s">
        <v>40</v>
      </c>
      <c r="B38" s="110">
        <v>241</v>
      </c>
      <c r="C38" s="17"/>
      <c r="D38" s="110">
        <v>102</v>
      </c>
      <c r="E38" s="17"/>
      <c r="F38" s="110"/>
      <c r="G38" s="17"/>
      <c r="H38" s="110"/>
      <c r="I38" s="17"/>
      <c r="J38" s="17"/>
    </row>
    <row r="39" spans="1:10" x14ac:dyDescent="0.45">
      <c r="A39" s="129" t="s">
        <v>41</v>
      </c>
      <c r="B39" s="110">
        <v>238</v>
      </c>
      <c r="C39" s="17"/>
      <c r="D39" s="110"/>
      <c r="E39" s="17"/>
      <c r="F39" s="110"/>
      <c r="G39" s="17"/>
      <c r="H39" s="110"/>
      <c r="I39" s="17"/>
      <c r="J39" s="17"/>
    </row>
    <row r="40" spans="1:10" x14ac:dyDescent="0.45">
      <c r="A40" s="130" t="s">
        <v>42</v>
      </c>
      <c r="B40" s="92">
        <f>AVERAGE(B34:B39)</f>
        <v>177.5</v>
      </c>
      <c r="C40" s="17"/>
      <c r="D40" s="92">
        <f>AVERAGE(D34:D39)</f>
        <v>149.6</v>
      </c>
      <c r="E40" s="17"/>
      <c r="F40" s="92" t="e">
        <f>AVERAGE(F34:F39)</f>
        <v>#DIV/0!</v>
      </c>
      <c r="G40" s="17"/>
      <c r="H40" s="92" t="e">
        <f>AVERAGE(H34:H39)</f>
        <v>#DIV/0!</v>
      </c>
      <c r="I40" s="17"/>
      <c r="J40" s="17"/>
    </row>
    <row r="41" spans="1:10" x14ac:dyDescent="0.45">
      <c r="A41" s="130" t="s">
        <v>43</v>
      </c>
      <c r="B41" s="93">
        <f>_xlfn.STDEV.S(B34:B39)</f>
        <v>51.141959289804298</v>
      </c>
      <c r="C41" s="123"/>
      <c r="D41" s="93">
        <f>_xlfn.STDEV.S(D34:D39)</f>
        <v>67.818139166450152</v>
      </c>
      <c r="E41" s="123"/>
      <c r="F41" s="93" t="e">
        <f>_xlfn.STDEV.S(F34:F39)</f>
        <v>#DIV/0!</v>
      </c>
      <c r="G41" s="123"/>
      <c r="H41" s="93" t="e">
        <f>_xlfn.STDEV.S(H34:H39)</f>
        <v>#DIV/0!</v>
      </c>
      <c r="I41" s="17"/>
      <c r="J41" s="17"/>
    </row>
    <row r="42" spans="1:10" x14ac:dyDescent="0.45">
      <c r="A42" s="127"/>
      <c r="B42" s="18"/>
      <c r="C42" s="18"/>
      <c r="D42" s="18"/>
      <c r="E42" s="18"/>
      <c r="F42" s="18"/>
      <c r="G42" s="18"/>
      <c r="H42" s="18"/>
      <c r="I42" s="17"/>
      <c r="J42" s="17"/>
    </row>
    <row r="43" spans="1:10" x14ac:dyDescent="0.45">
      <c r="A43" s="127"/>
      <c r="B43" s="18"/>
      <c r="C43" s="18"/>
      <c r="D43" s="18"/>
      <c r="E43" s="18"/>
      <c r="F43" s="18"/>
      <c r="G43" s="18"/>
      <c r="H43" s="18"/>
      <c r="I43" s="17"/>
      <c r="J43" s="17"/>
    </row>
    <row r="44" spans="1:10" x14ac:dyDescent="0.45">
      <c r="A44" s="131" t="s">
        <v>63</v>
      </c>
      <c r="B44" s="17" t="s">
        <v>85</v>
      </c>
      <c r="C44" s="17"/>
      <c r="D44" s="17"/>
      <c r="E44" s="17"/>
      <c r="F44" s="17"/>
      <c r="G44" s="17"/>
      <c r="H44" s="17"/>
      <c r="I44" s="17"/>
      <c r="J44" s="17"/>
    </row>
    <row r="45" spans="1:10" x14ac:dyDescent="0.45">
      <c r="A45" s="132" t="s">
        <v>36</v>
      </c>
      <c r="B45" s="110">
        <v>219</v>
      </c>
      <c r="C45" s="17"/>
      <c r="D45" s="110">
        <v>218</v>
      </c>
      <c r="E45" s="17"/>
      <c r="F45" s="110">
        <v>166</v>
      </c>
      <c r="G45" s="17"/>
      <c r="H45" s="110">
        <v>40</v>
      </c>
      <c r="I45" s="17"/>
      <c r="J45" s="17"/>
    </row>
    <row r="46" spans="1:10" x14ac:dyDescent="0.45">
      <c r="A46" s="132" t="s">
        <v>37</v>
      </c>
      <c r="B46" s="110">
        <v>245</v>
      </c>
      <c r="C46" s="17"/>
      <c r="D46" s="110">
        <v>239</v>
      </c>
      <c r="E46" s="17"/>
      <c r="F46" s="110">
        <v>229</v>
      </c>
      <c r="G46" s="17"/>
      <c r="H46" s="110">
        <v>0</v>
      </c>
      <c r="I46" s="17"/>
      <c r="J46" s="17"/>
    </row>
    <row r="47" spans="1:10" x14ac:dyDescent="0.45">
      <c r="A47" s="132" t="s">
        <v>38</v>
      </c>
      <c r="B47" s="110">
        <v>225</v>
      </c>
      <c r="C47" s="17"/>
      <c r="D47" s="110">
        <v>211</v>
      </c>
      <c r="E47" s="17"/>
      <c r="F47" s="110">
        <v>153</v>
      </c>
      <c r="G47" s="17"/>
      <c r="H47" s="110">
        <v>63</v>
      </c>
      <c r="I47" s="17"/>
      <c r="J47" s="17"/>
    </row>
    <row r="48" spans="1:10" x14ac:dyDescent="0.45">
      <c r="A48" s="132" t="s">
        <v>39</v>
      </c>
      <c r="B48" s="110">
        <v>182</v>
      </c>
      <c r="C48" s="17"/>
      <c r="D48" s="110">
        <v>165</v>
      </c>
      <c r="E48" s="17"/>
      <c r="F48" s="110">
        <v>178</v>
      </c>
      <c r="G48" s="17"/>
      <c r="H48" s="110">
        <v>38</v>
      </c>
      <c r="I48" s="17"/>
      <c r="J48" s="17"/>
    </row>
    <row r="49" spans="1:10" x14ac:dyDescent="0.45">
      <c r="A49" s="132" t="s">
        <v>40</v>
      </c>
      <c r="B49" s="110">
        <v>127</v>
      </c>
      <c r="C49" s="17"/>
      <c r="D49" s="110">
        <v>127</v>
      </c>
      <c r="E49" s="17"/>
      <c r="F49" s="110">
        <v>106</v>
      </c>
      <c r="G49" s="17"/>
      <c r="H49" s="110">
        <v>32</v>
      </c>
      <c r="I49" s="17"/>
      <c r="J49" s="17"/>
    </row>
    <row r="50" spans="1:10" x14ac:dyDescent="0.45">
      <c r="A50" s="132" t="s">
        <v>41</v>
      </c>
      <c r="B50" s="110">
        <v>126</v>
      </c>
      <c r="C50" s="17"/>
      <c r="D50" s="110">
        <v>102</v>
      </c>
      <c r="E50" s="17"/>
      <c r="F50" s="110">
        <v>95</v>
      </c>
      <c r="G50" s="17"/>
      <c r="H50" s="110">
        <v>27</v>
      </c>
      <c r="I50" s="17"/>
      <c r="J50" s="17"/>
    </row>
    <row r="51" spans="1:10" x14ac:dyDescent="0.45">
      <c r="A51" s="133" t="s">
        <v>42</v>
      </c>
      <c r="B51" s="94">
        <f>AVERAGE(B45:B50)</f>
        <v>187.33333333333334</v>
      </c>
      <c r="C51" s="17"/>
      <c r="D51" s="94">
        <f>AVERAGE(D45:D50)</f>
        <v>177</v>
      </c>
      <c r="E51" s="17"/>
      <c r="F51" s="94">
        <f>AVERAGE(F45:F50)</f>
        <v>154.5</v>
      </c>
      <c r="G51" s="17"/>
      <c r="H51" s="94">
        <f>AVERAGE(H45:H50)</f>
        <v>33.333333333333336</v>
      </c>
      <c r="I51" s="17"/>
      <c r="J51" s="17"/>
    </row>
    <row r="52" spans="1:10" x14ac:dyDescent="0.45">
      <c r="A52" s="133" t="s">
        <v>43</v>
      </c>
      <c r="B52" s="95">
        <f>_xlfn.STDEV.S(B45:B50)</f>
        <v>51.336796419981923</v>
      </c>
      <c r="C52" s="123"/>
      <c r="D52" s="95">
        <f>_xlfn.STDEV.S(D45:D50)</f>
        <v>54.680892457969264</v>
      </c>
      <c r="E52" s="123"/>
      <c r="F52" s="95">
        <f>_xlfn.STDEV.S(F45:F50)</f>
        <v>49.253426276757644</v>
      </c>
      <c r="G52" s="123"/>
      <c r="H52" s="95">
        <f>_xlfn.STDEV.S(H45:H50)</f>
        <v>20.490648273460423</v>
      </c>
      <c r="I52" s="17"/>
      <c r="J52" s="17"/>
    </row>
    <row r="53" spans="1:10" x14ac:dyDescent="0.45">
      <c r="A53" s="127"/>
      <c r="B53" s="18"/>
      <c r="C53" s="18"/>
      <c r="D53" s="18"/>
      <c r="E53" s="18"/>
      <c r="F53" s="18"/>
      <c r="G53" s="18"/>
      <c r="H53" s="18"/>
      <c r="I53" s="17"/>
      <c r="J53" s="17"/>
    </row>
    <row r="54" spans="1:10" x14ac:dyDescent="0.45">
      <c r="A54" s="127"/>
      <c r="B54" s="18"/>
      <c r="C54" s="18"/>
      <c r="D54" s="18"/>
      <c r="E54" s="18"/>
      <c r="F54" s="18"/>
      <c r="G54" s="18"/>
      <c r="H54" s="18"/>
      <c r="I54" s="17"/>
      <c r="J54" s="17"/>
    </row>
    <row r="55" spans="1:10" x14ac:dyDescent="0.45">
      <c r="A55" s="134" t="s">
        <v>64</v>
      </c>
      <c r="B55" s="17" t="s">
        <v>86</v>
      </c>
      <c r="C55" s="17"/>
      <c r="D55" s="17"/>
      <c r="E55" s="17"/>
      <c r="F55" s="17"/>
      <c r="G55" s="17"/>
      <c r="H55" s="17"/>
      <c r="I55" s="17"/>
      <c r="J55" s="17"/>
    </row>
    <row r="56" spans="1:10" x14ac:dyDescent="0.45">
      <c r="A56" s="135" t="s">
        <v>36</v>
      </c>
      <c r="B56" s="110">
        <v>202</v>
      </c>
      <c r="C56" s="17"/>
      <c r="D56" s="110">
        <v>248</v>
      </c>
      <c r="E56" s="17"/>
      <c r="F56" s="110">
        <v>95</v>
      </c>
      <c r="G56" s="17"/>
      <c r="H56" s="110">
        <v>49</v>
      </c>
      <c r="I56" s="17"/>
      <c r="J56" s="17"/>
    </row>
    <row r="57" spans="1:10" x14ac:dyDescent="0.45">
      <c r="A57" s="135" t="s">
        <v>37</v>
      </c>
      <c r="B57" s="110">
        <v>283</v>
      </c>
      <c r="C57" s="17"/>
      <c r="D57" s="110">
        <v>278</v>
      </c>
      <c r="E57" s="17"/>
      <c r="F57" s="110">
        <v>260</v>
      </c>
      <c r="G57" s="17"/>
      <c r="H57" s="110">
        <v>45</v>
      </c>
      <c r="I57" s="17"/>
      <c r="J57" s="17"/>
    </row>
    <row r="58" spans="1:10" x14ac:dyDescent="0.45">
      <c r="A58" s="135" t="s">
        <v>38</v>
      </c>
      <c r="B58" s="110">
        <v>194</v>
      </c>
      <c r="C58" s="17"/>
      <c r="D58" s="110">
        <v>130</v>
      </c>
      <c r="E58" s="17"/>
      <c r="F58" s="110">
        <v>132</v>
      </c>
      <c r="G58" s="17"/>
      <c r="H58" s="110">
        <v>146</v>
      </c>
      <c r="I58" s="17"/>
      <c r="J58" s="17"/>
    </row>
    <row r="59" spans="1:10" x14ac:dyDescent="0.45">
      <c r="A59" s="135" t="s">
        <v>39</v>
      </c>
      <c r="B59" s="110">
        <v>170</v>
      </c>
      <c r="C59" s="17"/>
      <c r="D59" s="110">
        <v>181</v>
      </c>
      <c r="E59" s="17"/>
      <c r="F59" s="110">
        <v>179</v>
      </c>
      <c r="G59" s="17"/>
      <c r="H59" s="110">
        <v>0</v>
      </c>
      <c r="I59" s="17"/>
      <c r="J59" s="17"/>
    </row>
    <row r="60" spans="1:10" x14ac:dyDescent="0.45">
      <c r="A60" s="135" t="s">
        <v>40</v>
      </c>
      <c r="B60" s="110">
        <v>226</v>
      </c>
      <c r="C60" s="17"/>
      <c r="D60" s="110">
        <v>155</v>
      </c>
      <c r="E60" s="17"/>
      <c r="F60" s="110">
        <v>172</v>
      </c>
      <c r="G60" s="17"/>
      <c r="H60" s="110">
        <v>140</v>
      </c>
      <c r="I60" s="17"/>
      <c r="J60" s="17"/>
    </row>
    <row r="61" spans="1:10" x14ac:dyDescent="0.45">
      <c r="A61" s="135" t="s">
        <v>41</v>
      </c>
      <c r="B61" s="110">
        <v>125</v>
      </c>
      <c r="C61" s="17"/>
      <c r="D61" s="110">
        <v>120</v>
      </c>
      <c r="E61" s="17"/>
      <c r="F61" s="110">
        <v>33</v>
      </c>
      <c r="G61" s="17"/>
      <c r="H61" s="110">
        <v>37</v>
      </c>
      <c r="I61" s="17"/>
      <c r="J61" s="17"/>
    </row>
    <row r="62" spans="1:10" x14ac:dyDescent="0.45">
      <c r="A62" s="136" t="s">
        <v>42</v>
      </c>
      <c r="B62" s="96">
        <f>AVERAGE(B56:B61)</f>
        <v>200</v>
      </c>
      <c r="C62" s="17"/>
      <c r="D62" s="96">
        <f>AVERAGE(D56:D61)</f>
        <v>185.33333333333334</v>
      </c>
      <c r="E62" s="17"/>
      <c r="F62" s="96">
        <f>AVERAGE(F56:F61)</f>
        <v>145.16666666666666</v>
      </c>
      <c r="G62" s="17"/>
      <c r="H62" s="96">
        <f>AVERAGE(H56:H61)</f>
        <v>69.5</v>
      </c>
      <c r="I62" s="17"/>
      <c r="J62" s="17"/>
    </row>
    <row r="63" spans="1:10" x14ac:dyDescent="0.45">
      <c r="A63" s="136" t="s">
        <v>43</v>
      </c>
      <c r="B63" s="97">
        <f>_xlfn.STDEV.S(B56:B61)</f>
        <v>53.160135440008048</v>
      </c>
      <c r="C63" s="123"/>
      <c r="D63" s="97">
        <f>_xlfn.STDEV.S(D56:D61)</f>
        <v>64.472216238211232</v>
      </c>
      <c r="E63" s="123"/>
      <c r="F63" s="97">
        <f>_xlfn.STDEV.S(F56:F61)</f>
        <v>77.875327714666255</v>
      </c>
      <c r="G63" s="123"/>
      <c r="H63" s="97">
        <f>_xlfn.STDEV.S(H56:H61)</f>
        <v>59.547460063381379</v>
      </c>
      <c r="I63" s="17"/>
      <c r="J63" s="17"/>
    </row>
    <row r="64" spans="1:10" x14ac:dyDescent="0.45">
      <c r="A64" s="127"/>
      <c r="B64" s="18"/>
      <c r="C64" s="18"/>
      <c r="D64" s="18"/>
      <c r="E64" s="18"/>
      <c r="F64" s="18"/>
      <c r="G64" s="18"/>
      <c r="H64" s="18"/>
      <c r="I64" s="17"/>
      <c r="J64" s="17"/>
    </row>
    <row r="65" spans="1:10" x14ac:dyDescent="0.45">
      <c r="A65" s="127"/>
      <c r="B65" s="18"/>
      <c r="C65" s="18"/>
      <c r="D65" s="18"/>
      <c r="E65" s="18"/>
      <c r="F65" s="18"/>
      <c r="G65" s="18"/>
      <c r="H65" s="18"/>
      <c r="I65" s="17"/>
      <c r="J65" s="17"/>
    </row>
    <row r="66" spans="1:10" x14ac:dyDescent="0.45">
      <c r="A66" s="137" t="s">
        <v>65</v>
      </c>
      <c r="B66" s="17" t="s">
        <v>87</v>
      </c>
      <c r="C66" s="17"/>
      <c r="D66" s="17"/>
      <c r="E66" s="17"/>
      <c r="F66" s="154" t="s">
        <v>87</v>
      </c>
      <c r="G66" s="17"/>
      <c r="H66" s="17"/>
      <c r="I66" s="17"/>
      <c r="J66" s="17"/>
    </row>
    <row r="67" spans="1:10" x14ac:dyDescent="0.45">
      <c r="A67" s="138" t="s">
        <v>36</v>
      </c>
      <c r="B67" s="110">
        <v>191</v>
      </c>
      <c r="C67" s="17"/>
      <c r="D67" s="110">
        <v>209</v>
      </c>
      <c r="E67" s="17"/>
      <c r="F67" s="110"/>
      <c r="G67" s="17"/>
      <c r="H67" s="110"/>
      <c r="I67" s="17"/>
      <c r="J67" s="17"/>
    </row>
    <row r="68" spans="1:10" x14ac:dyDescent="0.45">
      <c r="A68" s="138" t="s">
        <v>37</v>
      </c>
      <c r="B68" s="110">
        <v>212</v>
      </c>
      <c r="C68" s="17"/>
      <c r="D68" s="110">
        <v>158</v>
      </c>
      <c r="E68" s="17"/>
      <c r="F68" s="110"/>
      <c r="G68" s="17"/>
      <c r="H68" s="110"/>
      <c r="I68" s="17"/>
      <c r="J68" s="17"/>
    </row>
    <row r="69" spans="1:10" x14ac:dyDescent="0.45">
      <c r="A69" s="138" t="s">
        <v>38</v>
      </c>
      <c r="B69" s="110">
        <v>202</v>
      </c>
      <c r="C69" s="17"/>
      <c r="D69" s="110">
        <v>72</v>
      </c>
      <c r="E69" s="17"/>
      <c r="F69" s="110"/>
      <c r="G69" s="17"/>
      <c r="H69" s="110"/>
      <c r="I69" s="17"/>
      <c r="J69" s="17"/>
    </row>
    <row r="70" spans="1:10" x14ac:dyDescent="0.45">
      <c r="A70" s="138" t="s">
        <v>39</v>
      </c>
      <c r="B70" s="110">
        <v>103</v>
      </c>
      <c r="C70" s="17"/>
      <c r="D70" s="110">
        <v>84</v>
      </c>
      <c r="E70" s="17"/>
      <c r="F70" s="110"/>
      <c r="G70" s="17"/>
      <c r="H70" s="110"/>
      <c r="I70" s="17"/>
      <c r="J70" s="17"/>
    </row>
    <row r="71" spans="1:10" x14ac:dyDescent="0.45">
      <c r="A71" s="138" t="s">
        <v>40</v>
      </c>
      <c r="B71" s="110">
        <v>100</v>
      </c>
      <c r="C71" s="17"/>
      <c r="D71" s="110">
        <v>135</v>
      </c>
      <c r="E71" s="17"/>
      <c r="F71" s="110"/>
      <c r="G71" s="17"/>
      <c r="H71" s="110"/>
      <c r="I71" s="17"/>
      <c r="J71" s="17"/>
    </row>
    <row r="72" spans="1:10" x14ac:dyDescent="0.45">
      <c r="A72" s="138" t="s">
        <v>41</v>
      </c>
      <c r="B72" s="110">
        <v>249</v>
      </c>
      <c r="C72" s="17"/>
      <c r="D72" s="110">
        <v>83</v>
      </c>
      <c r="E72" s="17"/>
      <c r="F72" s="110"/>
      <c r="G72" s="17"/>
      <c r="H72" s="110"/>
      <c r="I72" s="17"/>
      <c r="J72" s="17"/>
    </row>
    <row r="73" spans="1:10" x14ac:dyDescent="0.45">
      <c r="A73" s="139" t="s">
        <v>42</v>
      </c>
      <c r="B73" s="98">
        <f>AVERAGE(B67:B72)</f>
        <v>176.16666666666666</v>
      </c>
      <c r="C73" s="17"/>
      <c r="D73" s="98">
        <f>AVERAGE(D67:D72)</f>
        <v>123.5</v>
      </c>
      <c r="E73" s="17"/>
      <c r="F73" s="98" t="e">
        <f>AVERAGE(F67:F72)</f>
        <v>#DIV/0!</v>
      </c>
      <c r="G73" s="17"/>
      <c r="H73" s="98" t="e">
        <f>AVERAGE(H67:H72)</f>
        <v>#DIV/0!</v>
      </c>
      <c r="I73" s="17"/>
      <c r="J73" s="17"/>
    </row>
    <row r="74" spans="1:10" x14ac:dyDescent="0.45">
      <c r="A74" s="139" t="s">
        <v>43</v>
      </c>
      <c r="B74" s="99">
        <f>_xlfn.STDEV.S(B67:B72)</f>
        <v>61.042335036158867</v>
      </c>
      <c r="C74" s="123"/>
      <c r="D74" s="99">
        <f>_xlfn.STDEV.S(D67:D72,)</f>
        <v>67.772729450294818</v>
      </c>
      <c r="E74" s="123"/>
      <c r="F74" s="99" t="e">
        <f>_xlfn.STDEV.S(F67:F72)</f>
        <v>#DIV/0!</v>
      </c>
      <c r="G74" s="123"/>
      <c r="H74" s="99" t="e">
        <f>_xlfn.STDEV.S(H67:H72)</f>
        <v>#DIV/0!</v>
      </c>
      <c r="I74" s="17"/>
      <c r="J74" s="17"/>
    </row>
    <row r="75" spans="1:10" x14ac:dyDescent="0.45">
      <c r="A75" s="127"/>
      <c r="B75" s="18"/>
      <c r="C75" s="18"/>
      <c r="D75" s="18"/>
      <c r="E75" s="18"/>
      <c r="F75" s="18"/>
      <c r="G75" s="18"/>
      <c r="H75" s="18"/>
      <c r="I75" s="17"/>
      <c r="J75" s="17"/>
    </row>
    <row r="76" spans="1:10" x14ac:dyDescent="0.45">
      <c r="A76" s="140"/>
      <c r="B76" s="18"/>
      <c r="C76" s="18"/>
      <c r="D76" s="18"/>
      <c r="E76" s="18"/>
      <c r="F76" s="18"/>
      <c r="G76" s="18"/>
      <c r="H76" s="18"/>
      <c r="I76" s="17"/>
      <c r="J76" s="17"/>
    </row>
    <row r="77" spans="1:10" x14ac:dyDescent="0.45">
      <c r="A77" s="120" t="s">
        <v>66</v>
      </c>
      <c r="B77" s="17" t="s">
        <v>88</v>
      </c>
      <c r="C77" s="17"/>
      <c r="D77" s="17"/>
      <c r="E77" s="17"/>
      <c r="F77" s="17"/>
      <c r="G77" s="17"/>
      <c r="H77" s="17"/>
      <c r="I77" s="17"/>
      <c r="J77" s="17"/>
    </row>
    <row r="78" spans="1:10" x14ac:dyDescent="0.45">
      <c r="A78" s="121" t="s">
        <v>36</v>
      </c>
      <c r="B78" s="110">
        <v>245</v>
      </c>
      <c r="C78" s="17"/>
      <c r="D78" s="110">
        <v>248</v>
      </c>
      <c r="E78" s="17"/>
      <c r="F78" s="110">
        <v>209</v>
      </c>
      <c r="G78" s="17"/>
      <c r="H78" s="110">
        <v>78</v>
      </c>
      <c r="I78" s="17"/>
      <c r="J78" s="17"/>
    </row>
    <row r="79" spans="1:10" x14ac:dyDescent="0.45">
      <c r="A79" s="121" t="s">
        <v>37</v>
      </c>
      <c r="B79" s="110">
        <v>245</v>
      </c>
      <c r="C79" s="17"/>
      <c r="D79" s="110">
        <v>177</v>
      </c>
      <c r="E79" s="17"/>
      <c r="F79" s="110">
        <v>142</v>
      </c>
      <c r="G79" s="17"/>
      <c r="H79" s="110">
        <v>140</v>
      </c>
      <c r="I79" s="17"/>
      <c r="J79" s="17"/>
    </row>
    <row r="80" spans="1:10" x14ac:dyDescent="0.45">
      <c r="A80" s="121" t="s">
        <v>38</v>
      </c>
      <c r="B80" s="110">
        <v>180</v>
      </c>
      <c r="C80" s="17"/>
      <c r="D80" s="110">
        <v>165</v>
      </c>
      <c r="E80" s="17"/>
      <c r="F80" s="110">
        <v>225</v>
      </c>
      <c r="G80" s="17"/>
      <c r="H80" s="110">
        <v>138</v>
      </c>
      <c r="I80" s="17"/>
      <c r="J80" s="17"/>
    </row>
    <row r="81" spans="1:10" x14ac:dyDescent="0.45">
      <c r="A81" s="121" t="s">
        <v>39</v>
      </c>
      <c r="B81" s="110">
        <v>225</v>
      </c>
      <c r="C81" s="17"/>
      <c r="D81" s="110">
        <v>154</v>
      </c>
      <c r="E81" s="17"/>
      <c r="F81" s="110">
        <v>123</v>
      </c>
      <c r="G81" s="17"/>
      <c r="H81" s="110">
        <v>0</v>
      </c>
      <c r="I81" s="18"/>
      <c r="J81" s="17"/>
    </row>
    <row r="82" spans="1:10" x14ac:dyDescent="0.45">
      <c r="A82" s="121" t="s">
        <v>40</v>
      </c>
      <c r="B82" s="110">
        <v>277</v>
      </c>
      <c r="C82" s="17"/>
      <c r="D82" s="110">
        <v>233</v>
      </c>
      <c r="E82" s="17"/>
      <c r="F82" s="110">
        <v>159</v>
      </c>
      <c r="G82" s="17"/>
      <c r="H82" s="110">
        <v>0</v>
      </c>
      <c r="I82" s="18"/>
      <c r="J82" s="17"/>
    </row>
    <row r="83" spans="1:10" x14ac:dyDescent="0.45">
      <c r="A83" s="121" t="s">
        <v>41</v>
      </c>
      <c r="B83" s="110">
        <v>258</v>
      </c>
      <c r="C83" s="17"/>
      <c r="D83" s="110">
        <v>232</v>
      </c>
      <c r="E83" s="17"/>
      <c r="F83" s="110">
        <v>262</v>
      </c>
      <c r="G83" s="17"/>
      <c r="H83" s="110">
        <v>0</v>
      </c>
      <c r="I83" s="18"/>
      <c r="J83" s="17"/>
    </row>
    <row r="84" spans="1:10" x14ac:dyDescent="0.45">
      <c r="A84" s="122" t="s">
        <v>42</v>
      </c>
      <c r="B84" s="67">
        <f>AVERAGE(B78:B83)</f>
        <v>238.33333333333334</v>
      </c>
      <c r="C84" s="17"/>
      <c r="D84" s="67">
        <f>AVERAGE(D78:D83)</f>
        <v>201.5</v>
      </c>
      <c r="E84" s="17"/>
      <c r="F84" s="67">
        <f>AVERAGE(F78:F83)</f>
        <v>186.66666666666666</v>
      </c>
      <c r="G84" s="17"/>
      <c r="H84" s="67">
        <f>AVERAGE(H78:H83)</f>
        <v>59.333333333333336</v>
      </c>
      <c r="I84" s="187"/>
      <c r="J84" s="17"/>
    </row>
    <row r="85" spans="1:10" x14ac:dyDescent="0.45">
      <c r="A85" s="122" t="s">
        <v>43</v>
      </c>
      <c r="B85" s="70">
        <f>_xlfn.STDEV.S(B78:B83)</f>
        <v>33.320664259084971</v>
      </c>
      <c r="C85" s="123"/>
      <c r="D85" s="70">
        <f>_xlfn.STDEV.S(D78:D83)</f>
        <v>40.678003884163246</v>
      </c>
      <c r="E85" s="123"/>
      <c r="F85" s="70">
        <f>_xlfn.STDEV.S(F78:F83)</f>
        <v>53.772359690334106</v>
      </c>
      <c r="G85" s="123"/>
      <c r="H85" s="70">
        <f>_xlfn.STDEV.S(H78:H83)</f>
        <v>68.710018677531053</v>
      </c>
      <c r="I85" s="18"/>
      <c r="J85" s="17"/>
    </row>
    <row r="86" spans="1:10" x14ac:dyDescent="0.45">
      <c r="A86" s="117"/>
      <c r="B86" s="71"/>
      <c r="C86" s="72"/>
      <c r="D86" s="71"/>
      <c r="E86" s="72"/>
      <c r="F86" s="71"/>
      <c r="G86" s="72"/>
      <c r="H86" s="71"/>
      <c r="I86" s="17"/>
      <c r="J86" s="17"/>
    </row>
    <row r="87" spans="1:10" x14ac:dyDescent="0.45">
      <c r="A87" s="117"/>
      <c r="B87" s="17"/>
      <c r="C87" s="17"/>
      <c r="D87" s="17"/>
      <c r="E87" s="17"/>
      <c r="F87" s="17"/>
      <c r="G87" s="17"/>
      <c r="H87" s="17"/>
      <c r="I87" s="17"/>
      <c r="J87" s="17"/>
    </row>
    <row r="88" spans="1:10" x14ac:dyDescent="0.45">
      <c r="A88" s="124" t="s">
        <v>67</v>
      </c>
      <c r="B88" s="17" t="s">
        <v>89</v>
      </c>
      <c r="C88" s="17"/>
      <c r="D88" s="17"/>
      <c r="E88" s="17"/>
      <c r="F88" s="17"/>
      <c r="G88" s="17"/>
      <c r="H88" s="17"/>
      <c r="I88" s="17"/>
      <c r="J88" s="17"/>
    </row>
    <row r="89" spans="1:10" x14ac:dyDescent="0.45">
      <c r="A89" s="125" t="s">
        <v>36</v>
      </c>
      <c r="B89" s="110">
        <v>201</v>
      </c>
      <c r="C89" s="17"/>
      <c r="D89" s="110">
        <v>204</v>
      </c>
      <c r="E89" s="17"/>
      <c r="F89" s="110">
        <v>135</v>
      </c>
      <c r="G89" s="17"/>
      <c r="H89" s="110">
        <v>63</v>
      </c>
      <c r="I89" s="17"/>
      <c r="J89" s="17"/>
    </row>
    <row r="90" spans="1:10" x14ac:dyDescent="0.45">
      <c r="A90" s="125" t="s">
        <v>37</v>
      </c>
      <c r="B90" s="110">
        <v>246</v>
      </c>
      <c r="C90" s="17"/>
      <c r="D90" s="110">
        <v>191</v>
      </c>
      <c r="E90" s="17"/>
      <c r="F90" s="110">
        <v>177</v>
      </c>
      <c r="G90" s="17"/>
      <c r="H90" s="110">
        <v>0</v>
      </c>
      <c r="I90" s="17"/>
      <c r="J90" s="17"/>
    </row>
    <row r="91" spans="1:10" x14ac:dyDescent="0.45">
      <c r="A91" s="125" t="s">
        <v>38</v>
      </c>
      <c r="B91" s="110">
        <v>185</v>
      </c>
      <c r="C91" s="17"/>
      <c r="D91" s="110">
        <v>187</v>
      </c>
      <c r="E91" s="17"/>
      <c r="F91" s="110">
        <v>200</v>
      </c>
      <c r="G91" s="17"/>
      <c r="H91" s="110">
        <v>122</v>
      </c>
      <c r="I91" s="17"/>
      <c r="J91" s="17"/>
    </row>
    <row r="92" spans="1:10" x14ac:dyDescent="0.45">
      <c r="A92" s="125" t="s">
        <v>39</v>
      </c>
      <c r="B92" s="110">
        <v>218</v>
      </c>
      <c r="C92" s="17"/>
      <c r="D92" s="110">
        <v>196</v>
      </c>
      <c r="E92" s="17"/>
      <c r="F92" s="110">
        <v>187</v>
      </c>
      <c r="G92" s="17"/>
      <c r="H92" s="110">
        <v>0</v>
      </c>
      <c r="I92" s="17"/>
      <c r="J92" s="17"/>
    </row>
    <row r="93" spans="1:10" x14ac:dyDescent="0.45">
      <c r="A93" s="125" t="s">
        <v>40</v>
      </c>
      <c r="B93" s="110">
        <v>206</v>
      </c>
      <c r="C93" s="17"/>
      <c r="D93" s="110">
        <v>201</v>
      </c>
      <c r="E93" s="17"/>
      <c r="F93" s="110">
        <v>167</v>
      </c>
      <c r="G93" s="17"/>
      <c r="H93" s="110">
        <v>0</v>
      </c>
      <c r="I93" s="17"/>
      <c r="J93" s="17"/>
    </row>
    <row r="94" spans="1:10" x14ac:dyDescent="0.45">
      <c r="A94" s="125" t="s">
        <v>41</v>
      </c>
      <c r="B94" s="110">
        <v>192</v>
      </c>
      <c r="C94" s="17"/>
      <c r="D94" s="110">
        <v>118</v>
      </c>
      <c r="E94" s="17"/>
      <c r="F94" s="110">
        <v>85</v>
      </c>
      <c r="G94" s="17"/>
      <c r="H94" s="110">
        <v>0</v>
      </c>
      <c r="I94" s="17"/>
      <c r="J94" s="17"/>
    </row>
    <row r="95" spans="1:10" x14ac:dyDescent="0.45">
      <c r="A95" s="126" t="s">
        <v>42</v>
      </c>
      <c r="B95" s="80">
        <f>AVERAGE(B89:B94)</f>
        <v>208</v>
      </c>
      <c r="C95" s="17"/>
      <c r="D95" s="80">
        <f>AVERAGE(D89:D94)</f>
        <v>182.83333333333334</v>
      </c>
      <c r="E95" s="17"/>
      <c r="F95" s="80">
        <f>AVERAGE(F89:F94)</f>
        <v>158.5</v>
      </c>
      <c r="G95" s="17"/>
      <c r="H95" s="80">
        <f>AVERAGE(H89:H94)</f>
        <v>30.833333333333332</v>
      </c>
      <c r="I95" s="17"/>
      <c r="J95" s="17"/>
    </row>
    <row r="96" spans="1:10" x14ac:dyDescent="0.45">
      <c r="A96" s="126" t="s">
        <v>43</v>
      </c>
      <c r="B96" s="91">
        <f>_xlfn.STDEV.S(B89:B94)</f>
        <v>21.826589289213281</v>
      </c>
      <c r="C96" s="123"/>
      <c r="D96" s="91">
        <f>_xlfn.STDEV.S(D89:D94)</f>
        <v>32.369224066490517</v>
      </c>
      <c r="E96" s="123"/>
      <c r="F96" s="91">
        <f>_xlfn.STDEV.S(F89:F94)</f>
        <v>42.198341199625375</v>
      </c>
      <c r="G96" s="123"/>
      <c r="H96" s="91">
        <f>_xlfn.STDEV.S(H89:H94,)</f>
        <v>48.241949735533225</v>
      </c>
      <c r="I96" s="17"/>
      <c r="J96" s="17"/>
    </row>
    <row r="97" spans="1:10" x14ac:dyDescent="0.45">
      <c r="A97" s="127"/>
      <c r="B97" s="18"/>
      <c r="C97" s="18"/>
      <c r="D97" s="18"/>
      <c r="E97" s="18"/>
      <c r="F97" s="18"/>
      <c r="G97" s="18"/>
      <c r="H97" s="18"/>
      <c r="I97" s="17"/>
      <c r="J97" s="17"/>
    </row>
    <row r="98" spans="1:10" x14ac:dyDescent="0.45">
      <c r="A98" s="127"/>
      <c r="B98" s="18"/>
      <c r="C98" s="18"/>
      <c r="D98" s="18"/>
      <c r="E98" s="18"/>
      <c r="F98" s="18"/>
      <c r="G98" s="18"/>
      <c r="H98" s="18"/>
      <c r="I98" s="17"/>
      <c r="J98" s="17"/>
    </row>
    <row r="99" spans="1:10" x14ac:dyDescent="0.45">
      <c r="A99" s="128" t="s">
        <v>68</v>
      </c>
      <c r="B99" s="17" t="s">
        <v>90</v>
      </c>
      <c r="C99" s="17"/>
      <c r="D99" s="17"/>
      <c r="E99" s="17"/>
      <c r="F99" s="17"/>
      <c r="G99" s="17"/>
      <c r="H99" s="17"/>
      <c r="I99" s="17"/>
      <c r="J99" s="17"/>
    </row>
    <row r="100" spans="1:10" x14ac:dyDescent="0.45">
      <c r="A100" s="129" t="s">
        <v>36</v>
      </c>
      <c r="B100" s="110">
        <v>166</v>
      </c>
      <c r="C100" s="17"/>
      <c r="D100" s="110">
        <v>119</v>
      </c>
      <c r="E100" s="17"/>
      <c r="F100" s="110">
        <v>120</v>
      </c>
      <c r="G100" s="17"/>
      <c r="H100" s="110">
        <v>0</v>
      </c>
      <c r="I100" s="17"/>
      <c r="J100" s="17"/>
    </row>
    <row r="101" spans="1:10" x14ac:dyDescent="0.45">
      <c r="A101" s="129" t="s">
        <v>37</v>
      </c>
      <c r="B101" s="110">
        <v>325</v>
      </c>
      <c r="C101" s="17"/>
      <c r="D101" s="110">
        <v>272</v>
      </c>
      <c r="E101" s="17"/>
      <c r="F101" s="110">
        <v>135</v>
      </c>
      <c r="G101" s="17"/>
      <c r="H101" s="110">
        <v>78</v>
      </c>
      <c r="I101" s="17"/>
      <c r="J101" s="17"/>
    </row>
    <row r="102" spans="1:10" x14ac:dyDescent="0.45">
      <c r="A102" s="129" t="s">
        <v>38</v>
      </c>
      <c r="B102" s="110">
        <v>207</v>
      </c>
      <c r="C102" s="17"/>
      <c r="D102" s="110">
        <v>148</v>
      </c>
      <c r="E102" s="17"/>
      <c r="F102" s="110">
        <v>272</v>
      </c>
      <c r="G102" s="17"/>
      <c r="H102" s="110">
        <v>95</v>
      </c>
      <c r="I102" s="17"/>
      <c r="J102" s="17"/>
    </row>
    <row r="103" spans="1:10" x14ac:dyDescent="0.45">
      <c r="A103" s="129" t="s">
        <v>39</v>
      </c>
      <c r="B103" s="110">
        <v>196</v>
      </c>
      <c r="C103" s="17"/>
      <c r="D103" s="110">
        <v>132</v>
      </c>
      <c r="E103" s="17"/>
      <c r="F103" s="110">
        <v>127</v>
      </c>
      <c r="G103" s="17"/>
      <c r="H103" s="110">
        <v>0</v>
      </c>
      <c r="I103" s="17"/>
      <c r="J103" s="17"/>
    </row>
    <row r="104" spans="1:10" x14ac:dyDescent="0.45">
      <c r="A104" s="129" t="s">
        <v>40</v>
      </c>
      <c r="B104" s="110">
        <v>209</v>
      </c>
      <c r="C104" s="17"/>
      <c r="D104" s="110">
        <v>127</v>
      </c>
      <c r="E104" s="17"/>
      <c r="F104" s="110">
        <v>123</v>
      </c>
      <c r="G104" s="17"/>
      <c r="H104" s="110">
        <v>0</v>
      </c>
      <c r="I104" s="17"/>
      <c r="J104" s="17"/>
    </row>
    <row r="105" spans="1:10" x14ac:dyDescent="0.45">
      <c r="A105" s="129" t="s">
        <v>41</v>
      </c>
      <c r="B105" s="110">
        <v>206</v>
      </c>
      <c r="C105" s="17"/>
      <c r="D105" s="110">
        <v>149</v>
      </c>
      <c r="E105" s="17"/>
      <c r="F105" s="110">
        <v>93</v>
      </c>
      <c r="G105" s="17"/>
      <c r="H105" s="110">
        <v>0</v>
      </c>
      <c r="I105" s="17"/>
      <c r="J105" s="17"/>
    </row>
    <row r="106" spans="1:10" x14ac:dyDescent="0.45">
      <c r="A106" s="130" t="s">
        <v>42</v>
      </c>
      <c r="B106" s="92">
        <f>AVERAGE(B100:B105)</f>
        <v>218.16666666666666</v>
      </c>
      <c r="C106" s="17"/>
      <c r="D106" s="92">
        <f>AVERAGE(D100:D105)</f>
        <v>157.83333333333334</v>
      </c>
      <c r="E106" s="17"/>
      <c r="F106" s="92">
        <f>AVERAGE(F100:F105)</f>
        <v>145</v>
      </c>
      <c r="G106" s="17"/>
      <c r="H106" s="92">
        <f>AVERAGE(H100:H105)</f>
        <v>28.833333333333332</v>
      </c>
      <c r="I106" s="17"/>
      <c r="J106" s="17"/>
    </row>
    <row r="107" spans="1:10" x14ac:dyDescent="0.45">
      <c r="A107" s="130" t="s">
        <v>43</v>
      </c>
      <c r="B107" s="93">
        <f>_xlfn.STDEV.S(B100:B105)</f>
        <v>54.740904876213577</v>
      </c>
      <c r="C107" s="123"/>
      <c r="D107" s="93">
        <f>_xlfn.STDEV.S(D100:D105)</f>
        <v>57.157385057984136</v>
      </c>
      <c r="E107" s="123"/>
      <c r="F107" s="93">
        <f>_xlfn.STDEV.S(F100:F105)</f>
        <v>63.821626428664445</v>
      </c>
      <c r="G107" s="123"/>
      <c r="H107" s="93">
        <f>_xlfn.STDEV.S(H100:H105)</f>
        <v>44.990739787945991</v>
      </c>
      <c r="I107" s="17"/>
      <c r="J107" s="17"/>
    </row>
    <row r="108" spans="1:10" x14ac:dyDescent="0.45">
      <c r="A108" s="127"/>
      <c r="B108" s="18"/>
      <c r="C108" s="18"/>
      <c r="D108" s="18"/>
      <c r="E108" s="18"/>
      <c r="F108" s="18"/>
      <c r="G108" s="18"/>
      <c r="H108" s="18"/>
      <c r="I108" s="17"/>
      <c r="J108" s="17"/>
    </row>
    <row r="109" spans="1:10" x14ac:dyDescent="0.45">
      <c r="A109" s="18"/>
      <c r="B109" s="18"/>
      <c r="C109" s="18"/>
      <c r="D109" s="18"/>
      <c r="E109" s="18"/>
      <c r="F109" s="18"/>
      <c r="G109" s="18"/>
      <c r="H109" s="18"/>
      <c r="I109" s="18"/>
    </row>
    <row r="110" spans="1:10" x14ac:dyDescent="0.45">
      <c r="A110" s="100"/>
      <c r="B110" s="18"/>
      <c r="C110" s="18"/>
      <c r="D110" s="18"/>
      <c r="E110" s="18"/>
      <c r="F110" s="18"/>
      <c r="G110" s="18"/>
      <c r="H110" s="18"/>
      <c r="I110" s="18"/>
    </row>
    <row r="111" spans="1:10" x14ac:dyDescent="0.45">
      <c r="A111" s="18"/>
      <c r="B111" s="18"/>
      <c r="C111" s="18"/>
      <c r="D111" s="18"/>
      <c r="E111" s="18"/>
      <c r="F111" s="18"/>
      <c r="G111" s="18"/>
      <c r="H111" s="18"/>
      <c r="I111" s="18"/>
    </row>
    <row r="112" spans="1:10" x14ac:dyDescent="0.45">
      <c r="A112" s="18"/>
      <c r="B112" s="18"/>
      <c r="C112" s="18"/>
      <c r="D112" s="18"/>
      <c r="E112" s="18"/>
      <c r="F112" s="18"/>
      <c r="G112" s="18"/>
      <c r="H112" s="18"/>
      <c r="I112" s="18"/>
    </row>
    <row r="113" spans="1:9" x14ac:dyDescent="0.45">
      <c r="A113" s="18"/>
      <c r="B113" s="18"/>
      <c r="C113" s="18"/>
      <c r="D113" s="18"/>
      <c r="E113" s="18"/>
      <c r="F113" s="18"/>
      <c r="G113" s="18"/>
      <c r="H113" s="18"/>
      <c r="I113" s="18"/>
    </row>
    <row r="114" spans="1:9" x14ac:dyDescent="0.45">
      <c r="A114" s="18"/>
      <c r="B114" s="18"/>
      <c r="C114" s="18"/>
      <c r="D114" s="18"/>
      <c r="E114" s="18"/>
      <c r="F114" s="18"/>
      <c r="G114" s="18"/>
      <c r="H114" s="18"/>
      <c r="I114" s="18"/>
    </row>
    <row r="115" spans="1:9" x14ac:dyDescent="0.45">
      <c r="A115" s="18"/>
      <c r="B115" s="18"/>
      <c r="C115" s="18"/>
      <c r="D115" s="18"/>
      <c r="E115" s="18"/>
      <c r="F115" s="18"/>
      <c r="G115" s="18"/>
      <c r="H115" s="18"/>
      <c r="I115" s="18"/>
    </row>
    <row r="116" spans="1:9" x14ac:dyDescent="0.45">
      <c r="A116" s="18"/>
      <c r="B116" s="18"/>
      <c r="C116" s="18"/>
      <c r="D116" s="18"/>
      <c r="E116" s="18"/>
      <c r="F116" s="18"/>
      <c r="G116" s="18"/>
      <c r="H116" s="18"/>
      <c r="I116" s="18"/>
    </row>
    <row r="117" spans="1:9" x14ac:dyDescent="0.45">
      <c r="A117" s="100"/>
      <c r="B117" s="100"/>
      <c r="C117" s="18"/>
      <c r="D117" s="100"/>
      <c r="E117" s="18"/>
      <c r="F117" s="100"/>
      <c r="G117" s="18"/>
      <c r="H117" s="100"/>
      <c r="I117" s="18"/>
    </row>
    <row r="118" spans="1:9" x14ac:dyDescent="0.45">
      <c r="A118" s="100"/>
      <c r="B118" s="100"/>
      <c r="C118" s="72"/>
      <c r="D118" s="100"/>
      <c r="E118" s="72"/>
      <c r="F118" s="100"/>
      <c r="G118" s="72"/>
      <c r="H118" s="100"/>
      <c r="I118" s="18"/>
    </row>
    <row r="119" spans="1:9" x14ac:dyDescent="0.45">
      <c r="A119" s="18"/>
      <c r="B119" s="18"/>
      <c r="C119" s="18"/>
      <c r="D119" s="18"/>
      <c r="E119" s="18"/>
      <c r="F119" s="18"/>
      <c r="G119" s="18"/>
      <c r="H119" s="18"/>
      <c r="I119" s="18"/>
    </row>
    <row r="120" spans="1:9" x14ac:dyDescent="0.45">
      <c r="A120" s="18"/>
      <c r="B120" s="18"/>
      <c r="C120" s="18"/>
      <c r="D120" s="18"/>
      <c r="E120" s="18"/>
      <c r="F120" s="18"/>
      <c r="G120" s="18"/>
      <c r="H120" s="18"/>
      <c r="I120" s="18"/>
    </row>
    <row r="121" spans="1:9" x14ac:dyDescent="0.45">
      <c r="A121" s="100"/>
      <c r="B121" s="18"/>
      <c r="C121" s="18"/>
      <c r="D121" s="18"/>
      <c r="E121" s="18"/>
      <c r="F121" s="18"/>
      <c r="G121" s="18"/>
      <c r="H121" s="18"/>
      <c r="I121" s="18"/>
    </row>
    <row r="122" spans="1:9" x14ac:dyDescent="0.45">
      <c r="A122" s="18"/>
      <c r="B122" s="18"/>
      <c r="C122" s="18"/>
      <c r="D122" s="18"/>
      <c r="E122" s="18"/>
      <c r="F122" s="18"/>
      <c r="G122" s="18"/>
      <c r="H122" s="18"/>
      <c r="I122" s="18"/>
    </row>
    <row r="123" spans="1:9" x14ac:dyDescent="0.45">
      <c r="A123" s="18"/>
      <c r="B123" s="18"/>
      <c r="C123" s="18"/>
      <c r="D123" s="18"/>
      <c r="E123" s="18"/>
      <c r="F123" s="18"/>
      <c r="G123" s="18"/>
      <c r="H123" s="18"/>
      <c r="I123" s="18"/>
    </row>
    <row r="124" spans="1:9" x14ac:dyDescent="0.45">
      <c r="A124" s="18"/>
      <c r="B124" s="18"/>
      <c r="C124" s="18"/>
      <c r="D124" s="18"/>
      <c r="E124" s="18"/>
      <c r="F124" s="18"/>
      <c r="G124" s="18"/>
      <c r="H124" s="18"/>
      <c r="I124" s="18"/>
    </row>
    <row r="125" spans="1:9" x14ac:dyDescent="0.45">
      <c r="A125" s="18"/>
      <c r="B125" s="18"/>
      <c r="C125" s="18"/>
      <c r="D125" s="18"/>
      <c r="E125" s="18"/>
      <c r="F125" s="18"/>
      <c r="G125" s="18"/>
      <c r="H125" s="18"/>
      <c r="I125" s="18"/>
    </row>
    <row r="126" spans="1:9" x14ac:dyDescent="0.45">
      <c r="A126" s="18"/>
      <c r="B126" s="18"/>
      <c r="C126" s="18"/>
      <c r="D126" s="18"/>
      <c r="E126" s="18"/>
      <c r="F126" s="18"/>
      <c r="G126" s="18"/>
      <c r="H126" s="18"/>
      <c r="I126" s="18"/>
    </row>
    <row r="127" spans="1:9" x14ac:dyDescent="0.45">
      <c r="A127" s="18"/>
      <c r="B127" s="18"/>
      <c r="C127" s="18"/>
      <c r="D127" s="18"/>
      <c r="E127" s="18"/>
      <c r="F127" s="18"/>
      <c r="G127" s="18"/>
      <c r="H127" s="18"/>
      <c r="I127" s="18"/>
    </row>
    <row r="128" spans="1:9" x14ac:dyDescent="0.45">
      <c r="A128" s="100"/>
      <c r="B128" s="100"/>
      <c r="C128" s="18"/>
      <c r="D128" s="100"/>
      <c r="E128" s="18"/>
      <c r="F128" s="100"/>
      <c r="G128" s="18"/>
      <c r="H128" s="100"/>
      <c r="I128" s="18"/>
    </row>
    <row r="129" spans="1:9" x14ac:dyDescent="0.45">
      <c r="A129" s="100"/>
      <c r="B129" s="100"/>
      <c r="C129" s="72"/>
      <c r="D129" s="100"/>
      <c r="E129" s="72"/>
      <c r="F129" s="100"/>
      <c r="G129" s="72"/>
      <c r="H129" s="100"/>
      <c r="I129" s="18"/>
    </row>
    <row r="130" spans="1:9" x14ac:dyDescent="0.45">
      <c r="A130" s="18"/>
      <c r="B130" s="18"/>
      <c r="C130" s="18"/>
      <c r="D130" s="18"/>
      <c r="E130" s="18"/>
      <c r="F130" s="18"/>
      <c r="G130" s="18"/>
      <c r="H130" s="18"/>
      <c r="I130" s="18"/>
    </row>
    <row r="131" spans="1:9" x14ac:dyDescent="0.45">
      <c r="A131" s="18"/>
      <c r="B131" s="18"/>
      <c r="C131" s="18"/>
      <c r="D131" s="18"/>
      <c r="E131" s="18"/>
      <c r="F131" s="18"/>
      <c r="G131" s="18"/>
      <c r="H131" s="18"/>
      <c r="I131" s="18"/>
    </row>
    <row r="132" spans="1:9" x14ac:dyDescent="0.45">
      <c r="A132" s="100"/>
      <c r="B132" s="18"/>
      <c r="C132" s="18"/>
      <c r="D132" s="18"/>
      <c r="E132" s="18"/>
      <c r="F132" s="18"/>
      <c r="G132" s="18"/>
      <c r="H132" s="18"/>
      <c r="I132" s="18"/>
    </row>
    <row r="133" spans="1:9" x14ac:dyDescent="0.45">
      <c r="A133" s="18"/>
      <c r="B133" s="18"/>
      <c r="C133" s="18"/>
      <c r="D133" s="18"/>
      <c r="E133" s="18"/>
      <c r="F133" s="18"/>
      <c r="G133" s="18"/>
      <c r="H133" s="18"/>
      <c r="I133" s="18"/>
    </row>
    <row r="134" spans="1:9" x14ac:dyDescent="0.45">
      <c r="A134" s="18"/>
      <c r="B134" s="18"/>
      <c r="C134" s="18"/>
      <c r="D134" s="18"/>
      <c r="E134" s="18"/>
      <c r="F134" s="18"/>
      <c r="G134" s="18"/>
      <c r="H134" s="18"/>
      <c r="I134" s="18"/>
    </row>
    <row r="135" spans="1:9" x14ac:dyDescent="0.45">
      <c r="A135" s="18"/>
      <c r="B135" s="18"/>
      <c r="C135" s="18"/>
      <c r="D135" s="18"/>
      <c r="E135" s="18"/>
      <c r="F135" s="18"/>
      <c r="G135" s="18"/>
      <c r="H135" s="18"/>
      <c r="I135" s="18"/>
    </row>
    <row r="136" spans="1:9" x14ac:dyDescent="0.45">
      <c r="A136" s="18"/>
      <c r="B136" s="18"/>
      <c r="C136" s="18"/>
      <c r="D136" s="18"/>
      <c r="E136" s="18"/>
      <c r="F136" s="18"/>
      <c r="G136" s="18"/>
      <c r="H136" s="18"/>
      <c r="I136" s="18"/>
    </row>
    <row r="137" spans="1:9" x14ac:dyDescent="0.45">
      <c r="A137" s="18"/>
      <c r="B137" s="18"/>
      <c r="C137" s="18"/>
      <c r="D137" s="18"/>
      <c r="E137" s="18"/>
      <c r="F137" s="18"/>
      <c r="G137" s="18"/>
      <c r="H137" s="18"/>
      <c r="I137" s="18"/>
    </row>
    <row r="138" spans="1:9" x14ac:dyDescent="0.45">
      <c r="A138" s="18"/>
      <c r="B138" s="18"/>
      <c r="C138" s="18"/>
      <c r="D138" s="18"/>
      <c r="E138" s="18"/>
      <c r="F138" s="18"/>
      <c r="G138" s="18"/>
      <c r="H138" s="18"/>
      <c r="I138" s="18"/>
    </row>
    <row r="139" spans="1:9" x14ac:dyDescent="0.45">
      <c r="A139" s="100"/>
      <c r="B139" s="100"/>
      <c r="C139" s="18"/>
      <c r="D139" s="100"/>
      <c r="E139" s="18"/>
      <c r="F139" s="100"/>
      <c r="G139" s="18"/>
      <c r="H139" s="100"/>
      <c r="I139" s="18"/>
    </row>
    <row r="140" spans="1:9" x14ac:dyDescent="0.45">
      <c r="A140" s="100"/>
      <c r="B140" s="100"/>
      <c r="C140" s="72"/>
      <c r="D140" s="100"/>
      <c r="E140" s="72"/>
      <c r="F140" s="100"/>
      <c r="G140" s="72"/>
      <c r="H140" s="100"/>
      <c r="I140" s="18"/>
    </row>
    <row r="141" spans="1:9" x14ac:dyDescent="0.45">
      <c r="A141" s="18"/>
      <c r="B141" s="100"/>
      <c r="C141" s="18"/>
      <c r="D141" s="100"/>
      <c r="E141" s="18"/>
      <c r="F141" s="100"/>
      <c r="G141" s="18"/>
      <c r="H141" s="100"/>
      <c r="I141" s="18"/>
    </row>
    <row r="142" spans="1:9" x14ac:dyDescent="0.45">
      <c r="A142" s="18"/>
      <c r="B142" s="18"/>
      <c r="C142" s="18"/>
      <c r="D142" s="18"/>
      <c r="E142" s="18"/>
      <c r="F142" s="18"/>
      <c r="G142" s="18"/>
      <c r="H142" s="18"/>
      <c r="I142" s="18"/>
    </row>
    <row r="143" spans="1:9" x14ac:dyDescent="0.45">
      <c r="A143" s="18"/>
      <c r="B143" s="18"/>
      <c r="C143" s="18"/>
      <c r="D143" s="18"/>
      <c r="E143" s="18"/>
      <c r="F143" s="18"/>
      <c r="G143" s="18"/>
      <c r="H143" s="18"/>
      <c r="I143" s="18"/>
    </row>
    <row r="144" spans="1:9" x14ac:dyDescent="0.45">
      <c r="A144" s="18"/>
      <c r="B144" s="18"/>
      <c r="C144" s="18"/>
      <c r="D144" s="18"/>
      <c r="E144" s="18"/>
      <c r="F144" s="18"/>
      <c r="G144" s="18"/>
      <c r="H144" s="18"/>
      <c r="I144" s="18"/>
    </row>
    <row r="145" spans="1:9" x14ac:dyDescent="0.45">
      <c r="A145" s="18"/>
      <c r="B145" s="18"/>
      <c r="C145" s="18"/>
      <c r="D145" s="18"/>
      <c r="E145" s="18"/>
      <c r="F145" s="18"/>
      <c r="G145" s="18"/>
      <c r="H145" s="18"/>
      <c r="I145" s="18"/>
    </row>
    <row r="146" spans="1:9" x14ac:dyDescent="0.45">
      <c r="A146" s="18"/>
      <c r="B146" s="18"/>
      <c r="C146" s="18"/>
      <c r="D146" s="18"/>
      <c r="E146" s="18"/>
      <c r="F146" s="18"/>
      <c r="G146" s="18"/>
      <c r="H146" s="18"/>
      <c r="I146" s="18"/>
    </row>
    <row r="147" spans="1:9" x14ac:dyDescent="0.45">
      <c r="A147" s="18"/>
      <c r="B147" s="18"/>
      <c r="C147" s="18"/>
      <c r="D147" s="18"/>
      <c r="E147" s="18"/>
      <c r="F147" s="18"/>
      <c r="G147" s="18"/>
      <c r="H147" s="18"/>
      <c r="I147" s="18"/>
    </row>
    <row r="148" spans="1:9" x14ac:dyDescent="0.45">
      <c r="A148" s="18"/>
      <c r="B148" s="100"/>
      <c r="C148" s="18"/>
      <c r="D148" s="100"/>
      <c r="E148" s="18"/>
      <c r="F148" s="100"/>
      <c r="G148" s="18"/>
      <c r="H148" s="100"/>
      <c r="I148" s="18"/>
    </row>
    <row r="149" spans="1:9" x14ac:dyDescent="0.45">
      <c r="A149" s="18"/>
      <c r="B149" s="18"/>
      <c r="C149" s="18"/>
      <c r="D149" s="18"/>
      <c r="E149" s="18"/>
      <c r="F149" s="18"/>
      <c r="G149" s="18"/>
      <c r="H149" s="18"/>
      <c r="I149" s="18"/>
    </row>
    <row r="150" spans="1:9" x14ac:dyDescent="0.45">
      <c r="A150" s="18"/>
      <c r="B150" s="71"/>
      <c r="C150" s="72"/>
      <c r="D150" s="71"/>
      <c r="E150" s="72"/>
      <c r="F150" s="71"/>
      <c r="G150" s="72"/>
      <c r="H150" s="71"/>
    </row>
    <row r="151" spans="1:9" x14ac:dyDescent="0.45">
      <c r="A151" s="18"/>
      <c r="B151" s="71"/>
      <c r="C151" s="72"/>
      <c r="D151" s="71"/>
      <c r="E151" s="72"/>
      <c r="F151" s="71"/>
      <c r="G151" s="72"/>
      <c r="H151" s="71"/>
    </row>
    <row r="152" spans="1:9" x14ac:dyDescent="0.45">
      <c r="A152" s="18"/>
      <c r="B152" s="18"/>
      <c r="C152" s="18"/>
      <c r="D152" s="18"/>
      <c r="E152" s="18"/>
      <c r="F152" s="18"/>
      <c r="G152" s="18"/>
      <c r="H152" s="18"/>
    </row>
  </sheetData>
  <mergeCells count="1">
    <mergeCell ref="V10:Y10"/>
  </mergeCells>
  <pageMargins left="0" right="0" top="0" bottom="0" header="0" footer="0"/>
  <pageSetup paperSize="8" scale="61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48"/>
  <sheetViews>
    <sheetView tabSelected="1" zoomScale="70" zoomScaleNormal="70" workbookViewId="0">
      <selection activeCell="A3" sqref="A3"/>
    </sheetView>
  </sheetViews>
  <sheetFormatPr defaultColWidth="8.73046875" defaultRowHeight="14.25" x14ac:dyDescent="0.45"/>
  <cols>
    <col min="1" max="2" width="14.19921875" customWidth="1"/>
    <col min="3" max="3" width="15" bestFit="1" customWidth="1"/>
    <col min="4" max="4" width="10.73046875" bestFit="1" customWidth="1"/>
    <col min="5" max="5" width="9.796875" bestFit="1" customWidth="1"/>
    <col min="6" max="6" width="9" bestFit="1" customWidth="1"/>
    <col min="7" max="7" width="10.73046875" customWidth="1"/>
    <col min="9" max="9" width="13.265625" customWidth="1"/>
    <col min="10" max="10" width="16.796875" customWidth="1"/>
    <col min="11" max="11" width="15" bestFit="1" customWidth="1"/>
    <col min="13" max="13" width="16.73046875" bestFit="1" customWidth="1"/>
    <col min="14" max="14" width="16.53125" bestFit="1" customWidth="1"/>
    <col min="18" max="18" width="21.19921875" customWidth="1"/>
    <col min="20" max="21" width="15" bestFit="1" customWidth="1"/>
    <col min="22" max="22" width="10" customWidth="1"/>
    <col min="26" max="26" width="8.265625" bestFit="1" customWidth="1"/>
    <col min="27" max="27" width="8.265625" customWidth="1"/>
    <col min="28" max="28" width="21.19921875" customWidth="1"/>
    <col min="30" max="31" width="15" bestFit="1" customWidth="1"/>
    <col min="38" max="38" width="21.19921875" customWidth="1"/>
  </cols>
  <sheetData>
    <row r="1" spans="1:38" ht="23.25" x14ac:dyDescent="0.7">
      <c r="A1" s="1" t="s">
        <v>5</v>
      </c>
      <c r="B1" s="1"/>
    </row>
    <row r="2" spans="1:38" ht="23.25" x14ac:dyDescent="0.7">
      <c r="A2" s="1" t="s">
        <v>30</v>
      </c>
      <c r="B2" s="1"/>
      <c r="D2" s="3" t="s">
        <v>31</v>
      </c>
    </row>
    <row r="3" spans="1:38" ht="23.25" x14ac:dyDescent="0.7">
      <c r="A3" s="3"/>
      <c r="B3" s="3"/>
      <c r="W3" s="18"/>
      <c r="X3" s="18"/>
    </row>
    <row r="4" spans="1:38" x14ac:dyDescent="0.45">
      <c r="A4" s="2"/>
      <c r="B4" s="2"/>
      <c r="W4" s="18"/>
      <c r="X4" s="18"/>
    </row>
    <row r="5" spans="1:38" x14ac:dyDescent="0.45">
      <c r="A5" s="4" t="s">
        <v>6</v>
      </c>
      <c r="B5" s="101">
        <v>43616</v>
      </c>
      <c r="H5" t="s">
        <v>91</v>
      </c>
      <c r="I5">
        <v>191</v>
      </c>
      <c r="W5" s="18"/>
      <c r="X5" s="18"/>
    </row>
    <row r="6" spans="1:38" x14ac:dyDescent="0.45">
      <c r="A6" s="4" t="s">
        <v>7</v>
      </c>
      <c r="B6" s="109">
        <v>43810</v>
      </c>
      <c r="C6">
        <f>B6-B5</f>
        <v>194</v>
      </c>
      <c r="D6" t="s">
        <v>8</v>
      </c>
      <c r="H6" t="s">
        <v>92</v>
      </c>
      <c r="I6">
        <v>1.5</v>
      </c>
      <c r="W6" s="18"/>
      <c r="X6" s="18"/>
    </row>
    <row r="7" spans="1:38" x14ac:dyDescent="0.45">
      <c r="W7" s="18"/>
      <c r="X7" s="18"/>
    </row>
    <row r="8" spans="1:38" x14ac:dyDescent="0.45">
      <c r="W8" s="18"/>
      <c r="X8" s="18"/>
    </row>
    <row r="9" spans="1:38" x14ac:dyDescent="0.45">
      <c r="W9" s="18"/>
      <c r="X9" s="18"/>
    </row>
    <row r="10" spans="1:38" x14ac:dyDescent="0.45">
      <c r="W10" s="18"/>
      <c r="X10" s="18"/>
    </row>
    <row r="11" spans="1:38" x14ac:dyDescent="0.45">
      <c r="A11" s="17"/>
      <c r="B11" s="17"/>
      <c r="C11" s="17"/>
      <c r="D11" s="17"/>
      <c r="E11" s="18"/>
      <c r="F11" s="18"/>
      <c r="G11" s="19"/>
      <c r="H11" s="20"/>
      <c r="W11" s="18"/>
      <c r="X11" s="18"/>
    </row>
    <row r="12" spans="1:38" ht="15.75" x14ac:dyDescent="0.5">
      <c r="A12" s="16" t="s">
        <v>15</v>
      </c>
      <c r="B12" s="109">
        <v>43813</v>
      </c>
      <c r="C12" s="21" t="s">
        <v>17</v>
      </c>
      <c r="F12">
        <f>B12-B5</f>
        <v>197</v>
      </c>
      <c r="G12" t="s">
        <v>9</v>
      </c>
      <c r="J12" s="16" t="s">
        <v>15</v>
      </c>
      <c r="K12" s="109">
        <v>43847</v>
      </c>
      <c r="L12" s="21" t="s">
        <v>18</v>
      </c>
      <c r="T12" s="16" t="s">
        <v>15</v>
      </c>
      <c r="U12" s="109" t="s">
        <v>49</v>
      </c>
      <c r="V12" s="21" t="s">
        <v>19</v>
      </c>
      <c r="X12" s="18"/>
      <c r="AD12" s="16" t="s">
        <v>15</v>
      </c>
      <c r="AE12" s="109" t="s">
        <v>49</v>
      </c>
      <c r="AF12" s="21" t="s">
        <v>20</v>
      </c>
    </row>
    <row r="13" spans="1:38" x14ac:dyDescent="0.45">
      <c r="C13" s="20"/>
      <c r="J13" t="s">
        <v>16</v>
      </c>
      <c r="K13">
        <f>K12-B6</f>
        <v>37</v>
      </c>
      <c r="T13" t="s">
        <v>16</v>
      </c>
      <c r="U13" t="e">
        <f>U12-D9</f>
        <v>#VALUE!</v>
      </c>
      <c r="X13" s="18"/>
      <c r="AD13" t="s">
        <v>16</v>
      </c>
      <c r="AE13" t="e">
        <f>AE12-D9</f>
        <v>#VALUE!</v>
      </c>
    </row>
    <row r="14" spans="1:38" s="24" customFormat="1" ht="16.5" customHeight="1" x14ac:dyDescent="0.45">
      <c r="A14" s="209" t="s">
        <v>0</v>
      </c>
      <c r="B14" s="209" t="s">
        <v>1</v>
      </c>
      <c r="C14" s="211" t="s">
        <v>71</v>
      </c>
      <c r="D14" s="22" t="s">
        <v>24</v>
      </c>
      <c r="E14" s="10" t="s">
        <v>23</v>
      </c>
      <c r="F14" s="10" t="s">
        <v>2</v>
      </c>
      <c r="G14" s="10" t="s">
        <v>14</v>
      </c>
      <c r="H14" s="10" t="s">
        <v>3</v>
      </c>
      <c r="J14" s="209" t="s">
        <v>0</v>
      </c>
      <c r="K14" s="209" t="s">
        <v>1</v>
      </c>
      <c r="L14" s="22" t="s">
        <v>24</v>
      </c>
      <c r="M14" s="10" t="s">
        <v>23</v>
      </c>
      <c r="N14" s="10" t="s">
        <v>2</v>
      </c>
      <c r="O14" s="10" t="s">
        <v>14</v>
      </c>
      <c r="P14" s="10" t="s">
        <v>3</v>
      </c>
      <c r="Q14" s="10" t="s">
        <v>69</v>
      </c>
      <c r="R14" s="207" t="s">
        <v>29</v>
      </c>
      <c r="T14" s="209" t="s">
        <v>0</v>
      </c>
      <c r="U14" s="209" t="s">
        <v>1</v>
      </c>
      <c r="V14" s="22" t="s">
        <v>24</v>
      </c>
      <c r="W14" s="10" t="s">
        <v>23</v>
      </c>
      <c r="X14" s="10" t="s">
        <v>2</v>
      </c>
      <c r="Y14" s="10" t="s">
        <v>14</v>
      </c>
      <c r="Z14" s="10" t="s">
        <v>3</v>
      </c>
      <c r="AA14" s="10" t="s">
        <v>69</v>
      </c>
      <c r="AB14" s="207" t="s">
        <v>29</v>
      </c>
      <c r="AD14" s="209" t="s">
        <v>0</v>
      </c>
      <c r="AE14" s="209" t="s">
        <v>1</v>
      </c>
      <c r="AF14" s="22" t="s">
        <v>24</v>
      </c>
      <c r="AG14" s="10" t="s">
        <v>23</v>
      </c>
      <c r="AH14" s="10" t="s">
        <v>2</v>
      </c>
      <c r="AI14" s="10" t="s">
        <v>14</v>
      </c>
      <c r="AJ14" s="10" t="s">
        <v>3</v>
      </c>
      <c r="AK14" s="10" t="s">
        <v>69</v>
      </c>
      <c r="AL14" s="207" t="s">
        <v>29</v>
      </c>
    </row>
    <row r="15" spans="1:38" s="24" customFormat="1" x14ac:dyDescent="0.45">
      <c r="A15" s="210"/>
      <c r="B15" s="210"/>
      <c r="C15" s="212"/>
      <c r="D15" s="11" t="s">
        <v>25</v>
      </c>
      <c r="E15" s="11" t="s">
        <v>25</v>
      </c>
      <c r="F15" s="11" t="s">
        <v>26</v>
      </c>
      <c r="G15" s="11" t="s">
        <v>27</v>
      </c>
      <c r="H15" s="11" t="s">
        <v>28</v>
      </c>
      <c r="J15" s="210"/>
      <c r="K15" s="210"/>
      <c r="L15" s="11" t="s">
        <v>25</v>
      </c>
      <c r="M15" s="11" t="s">
        <v>25</v>
      </c>
      <c r="N15" s="11" t="s">
        <v>26</v>
      </c>
      <c r="O15" s="11" t="s">
        <v>27</v>
      </c>
      <c r="P15" s="11" t="s">
        <v>28</v>
      </c>
      <c r="Q15" s="11" t="s">
        <v>70</v>
      </c>
      <c r="R15" s="208"/>
      <c r="T15" s="210"/>
      <c r="U15" s="210"/>
      <c r="V15" s="11" t="s">
        <v>25</v>
      </c>
      <c r="W15" s="11" t="s">
        <v>25</v>
      </c>
      <c r="X15" s="11" t="s">
        <v>26</v>
      </c>
      <c r="Y15" s="11" t="s">
        <v>27</v>
      </c>
      <c r="Z15" s="11" t="s">
        <v>28</v>
      </c>
      <c r="AA15" s="11" t="s">
        <v>70</v>
      </c>
      <c r="AB15" s="208"/>
      <c r="AD15" s="210"/>
      <c r="AE15" s="210"/>
      <c r="AF15" s="11" t="s">
        <v>25</v>
      </c>
      <c r="AG15" s="11" t="s">
        <v>25</v>
      </c>
      <c r="AH15" s="11" t="s">
        <v>26</v>
      </c>
      <c r="AI15" s="11" t="s">
        <v>27</v>
      </c>
      <c r="AJ15" s="11" t="s">
        <v>28</v>
      </c>
      <c r="AK15" s="11" t="s">
        <v>70</v>
      </c>
      <c r="AL15" s="208"/>
    </row>
    <row r="16" spans="1:38" x14ac:dyDescent="0.45">
      <c r="A16" s="23" t="s">
        <v>4</v>
      </c>
      <c r="B16" s="23" t="s">
        <v>93</v>
      </c>
      <c r="C16" s="141">
        <v>100</v>
      </c>
      <c r="D16" s="142">
        <v>100</v>
      </c>
      <c r="E16" s="143"/>
      <c r="F16" s="144">
        <v>30</v>
      </c>
      <c r="G16" s="5">
        <v>0.18</v>
      </c>
      <c r="H16" s="5">
        <f t="shared" ref="H16" si="0">G16/F16</f>
        <v>6.0000000000000001E-3</v>
      </c>
      <c r="I16" s="24"/>
      <c r="J16" s="23" t="s">
        <v>4</v>
      </c>
      <c r="K16" s="23" t="s">
        <v>93</v>
      </c>
      <c r="L16" s="142">
        <v>100</v>
      </c>
      <c r="M16" s="143"/>
      <c r="N16" s="144">
        <v>30</v>
      </c>
      <c r="O16" s="5">
        <v>0.18</v>
      </c>
      <c r="P16" s="5">
        <f t="shared" ref="P16:P24" si="1">O16/N16</f>
        <v>6.0000000000000001E-3</v>
      </c>
      <c r="Q16" s="104">
        <f t="shared" ref="Q16:Q33" si="2">1-P16/$H16</f>
        <v>0</v>
      </c>
      <c r="R16" s="6" t="str">
        <f>IF(Q16=100%,"chlorides","continues")</f>
        <v>continues</v>
      </c>
      <c r="S16" s="24"/>
      <c r="T16" s="23" t="s">
        <v>4</v>
      </c>
      <c r="U16" s="12">
        <v>1</v>
      </c>
      <c r="V16" s="142"/>
      <c r="W16" s="143"/>
      <c r="X16" s="144"/>
      <c r="Y16" s="5">
        <f>PI()*(V16/2)^2*W16</f>
        <v>0</v>
      </c>
      <c r="Z16" s="5" t="e">
        <f t="shared" ref="Z16:Z24" si="3">Y16/X16</f>
        <v>#DIV/0!</v>
      </c>
      <c r="AA16" s="104" t="e">
        <f>1-Z16/$H16</f>
        <v>#DIV/0!</v>
      </c>
      <c r="AB16" s="6" t="e">
        <f>IF(AA16=100%,"chlorides","continues")</f>
        <v>#DIV/0!</v>
      </c>
      <c r="AC16" s="24"/>
      <c r="AD16" s="23" t="s">
        <v>4</v>
      </c>
      <c r="AE16" s="12"/>
      <c r="AF16" s="142">
        <v>100</v>
      </c>
      <c r="AG16" s="143"/>
      <c r="AH16" s="144">
        <v>30</v>
      </c>
      <c r="AI16" s="5">
        <f>PI()*(AF16/2)^2*AG16</f>
        <v>0</v>
      </c>
      <c r="AJ16" s="5">
        <f t="shared" ref="AJ16:AJ24" si="4">AI16/AH16</f>
        <v>0</v>
      </c>
      <c r="AK16" s="104">
        <f>1-AJ16/$H16</f>
        <v>1</v>
      </c>
      <c r="AL16" s="6" t="str">
        <f>IF(AK16=100%,"chlorides","continues")</f>
        <v>chlorides</v>
      </c>
    </row>
    <row r="17" spans="1:38" x14ac:dyDescent="0.45">
      <c r="A17" s="26" t="s">
        <v>4</v>
      </c>
      <c r="B17" s="26" t="s">
        <v>94</v>
      </c>
      <c r="C17" s="145">
        <v>100</v>
      </c>
      <c r="D17" s="146">
        <v>100</v>
      </c>
      <c r="E17" s="146"/>
      <c r="F17" s="147">
        <v>30</v>
      </c>
      <c r="G17" s="6">
        <v>0.7</v>
      </c>
      <c r="H17" s="6">
        <f t="shared" ref="H17:H24" si="5">G17/F17</f>
        <v>2.3333333333333331E-2</v>
      </c>
      <c r="I17" s="24"/>
      <c r="J17" s="26" t="s">
        <v>4</v>
      </c>
      <c r="K17" s="26" t="s">
        <v>94</v>
      </c>
      <c r="L17" s="146">
        <v>100</v>
      </c>
      <c r="M17" s="146"/>
      <c r="N17" s="147">
        <v>30</v>
      </c>
      <c r="O17" s="6">
        <v>0.55000000000000004</v>
      </c>
      <c r="P17" s="6">
        <f t="shared" si="1"/>
        <v>1.8333333333333333E-2</v>
      </c>
      <c r="Q17" s="105">
        <f t="shared" si="2"/>
        <v>0.21428571428571419</v>
      </c>
      <c r="R17" s="6" t="str">
        <f t="shared" ref="R17:R33" si="6">IF(Q17=100%,"chlorides","continues")</f>
        <v>continues</v>
      </c>
      <c r="S17" s="24"/>
      <c r="T17" s="26" t="s">
        <v>4</v>
      </c>
      <c r="U17" s="13">
        <v>2</v>
      </c>
      <c r="V17" s="146"/>
      <c r="W17" s="146"/>
      <c r="X17" s="147"/>
      <c r="Y17" s="6">
        <f t="shared" ref="Y17:Y33" si="7">PI()*(V17/2)^2*W17</f>
        <v>0</v>
      </c>
      <c r="Z17" s="6" t="e">
        <f t="shared" si="3"/>
        <v>#DIV/0!</v>
      </c>
      <c r="AA17" s="105" t="e">
        <f t="shared" ref="AA17:AA33" si="8">1-Z17/$H17</f>
        <v>#DIV/0!</v>
      </c>
      <c r="AB17" s="6" t="e">
        <f t="shared" ref="AB17:AB33" si="9">IF(AA17=100%,"chlorides","continues")</f>
        <v>#DIV/0!</v>
      </c>
      <c r="AC17" s="24"/>
      <c r="AD17" s="26" t="s">
        <v>4</v>
      </c>
      <c r="AE17" s="26" t="s">
        <v>94</v>
      </c>
      <c r="AF17" s="146">
        <v>100</v>
      </c>
      <c r="AG17" s="146"/>
      <c r="AH17" s="147">
        <v>30</v>
      </c>
      <c r="AI17" s="6">
        <v>0.05</v>
      </c>
      <c r="AJ17" s="6">
        <f t="shared" si="4"/>
        <v>1.6666666666666668E-3</v>
      </c>
      <c r="AK17" s="105">
        <f t="shared" ref="AK17:AK33" si="10">1-AJ17/$H17</f>
        <v>0.9285714285714286</v>
      </c>
      <c r="AL17" s="6" t="str">
        <f t="shared" ref="AL17:AL33" si="11">IF(AK17=100%,"chlorides","continues")</f>
        <v>continues</v>
      </c>
    </row>
    <row r="18" spans="1:38" x14ac:dyDescent="0.45">
      <c r="A18" s="26" t="s">
        <v>4</v>
      </c>
      <c r="B18" s="26" t="s">
        <v>95</v>
      </c>
      <c r="C18" s="145">
        <v>100</v>
      </c>
      <c r="D18" s="146">
        <v>100</v>
      </c>
      <c r="E18" s="146"/>
      <c r="F18" s="147">
        <v>30</v>
      </c>
      <c r="G18" s="6">
        <v>0.23</v>
      </c>
      <c r="H18" s="6">
        <f t="shared" si="5"/>
        <v>7.6666666666666671E-3</v>
      </c>
      <c r="I18" s="24"/>
      <c r="J18" s="26" t="s">
        <v>4</v>
      </c>
      <c r="K18" s="26" t="s">
        <v>95</v>
      </c>
      <c r="L18" s="146">
        <v>100</v>
      </c>
      <c r="M18" s="146"/>
      <c r="N18" s="147">
        <v>30</v>
      </c>
      <c r="O18" s="6">
        <v>0.22</v>
      </c>
      <c r="P18" s="6">
        <f t="shared" si="1"/>
        <v>7.3333333333333332E-3</v>
      </c>
      <c r="Q18" s="105">
        <f t="shared" si="2"/>
        <v>4.3478260869565299E-2</v>
      </c>
      <c r="R18" s="6" t="str">
        <f t="shared" si="6"/>
        <v>continues</v>
      </c>
      <c r="S18" s="24"/>
      <c r="T18" s="26" t="s">
        <v>4</v>
      </c>
      <c r="U18" s="13">
        <v>3</v>
      </c>
      <c r="V18" s="146"/>
      <c r="W18" s="146"/>
      <c r="X18" s="147"/>
      <c r="Y18" s="6">
        <f t="shared" si="7"/>
        <v>0</v>
      </c>
      <c r="Z18" s="6" t="e">
        <f t="shared" si="3"/>
        <v>#DIV/0!</v>
      </c>
      <c r="AA18" s="105" t="e">
        <f t="shared" si="8"/>
        <v>#DIV/0!</v>
      </c>
      <c r="AB18" s="6" t="e">
        <f t="shared" si="9"/>
        <v>#DIV/0!</v>
      </c>
      <c r="AC18" s="24"/>
      <c r="AD18" s="26" t="s">
        <v>4</v>
      </c>
      <c r="AE18" s="13"/>
      <c r="AF18" s="146"/>
      <c r="AG18" s="146"/>
      <c r="AH18" s="147"/>
      <c r="AI18" s="6"/>
      <c r="AJ18" s="6"/>
      <c r="AK18" s="105"/>
      <c r="AL18" s="6"/>
    </row>
    <row r="19" spans="1:38" x14ac:dyDescent="0.45">
      <c r="A19" s="26" t="s">
        <v>4</v>
      </c>
      <c r="B19" s="26" t="s">
        <v>96</v>
      </c>
      <c r="C19" s="145">
        <v>100</v>
      </c>
      <c r="D19" s="146">
        <v>100</v>
      </c>
      <c r="E19" s="146"/>
      <c r="F19" s="147">
        <v>30</v>
      </c>
      <c r="G19" s="6">
        <v>1.2</v>
      </c>
      <c r="H19" s="6">
        <f t="shared" si="5"/>
        <v>0.04</v>
      </c>
      <c r="I19" s="24"/>
      <c r="J19" s="26" t="s">
        <v>4</v>
      </c>
      <c r="K19" s="26" t="s">
        <v>96</v>
      </c>
      <c r="L19" s="146">
        <v>100</v>
      </c>
      <c r="M19" s="146"/>
      <c r="N19" s="147">
        <v>30</v>
      </c>
      <c r="O19" s="6">
        <v>1.125</v>
      </c>
      <c r="P19" s="6">
        <f t="shared" si="1"/>
        <v>3.7499999999999999E-2</v>
      </c>
      <c r="Q19" s="105">
        <f t="shared" si="2"/>
        <v>6.25E-2</v>
      </c>
      <c r="R19" s="6" t="str">
        <f t="shared" si="6"/>
        <v>continues</v>
      </c>
      <c r="S19" s="24"/>
      <c r="T19" s="26" t="s">
        <v>4</v>
      </c>
      <c r="U19" s="13">
        <v>4</v>
      </c>
      <c r="V19" s="146"/>
      <c r="W19" s="146"/>
      <c r="X19" s="147"/>
      <c r="Y19" s="6">
        <f t="shared" si="7"/>
        <v>0</v>
      </c>
      <c r="Z19" s="6" t="e">
        <f t="shared" si="3"/>
        <v>#DIV/0!</v>
      </c>
      <c r="AA19" s="105" t="e">
        <f t="shared" si="8"/>
        <v>#DIV/0!</v>
      </c>
      <c r="AB19" s="6" t="e">
        <f t="shared" si="9"/>
        <v>#DIV/0!</v>
      </c>
      <c r="AC19" s="24"/>
      <c r="AD19" s="26" t="s">
        <v>4</v>
      </c>
      <c r="AE19" s="26" t="s">
        <v>96</v>
      </c>
      <c r="AF19" s="146">
        <v>100</v>
      </c>
      <c r="AG19" s="146"/>
      <c r="AH19" s="147">
        <v>30</v>
      </c>
      <c r="AI19" s="6">
        <f t="shared" ref="AI19:AI33" si="12">PI()*(AF19/2)^2*AG19</f>
        <v>0</v>
      </c>
      <c r="AJ19" s="6">
        <f t="shared" si="4"/>
        <v>0</v>
      </c>
      <c r="AK19" s="105">
        <f t="shared" si="10"/>
        <v>1</v>
      </c>
      <c r="AL19" s="6" t="str">
        <f t="shared" si="11"/>
        <v>chlorides</v>
      </c>
    </row>
    <row r="20" spans="1:38" x14ac:dyDescent="0.45">
      <c r="A20" s="26" t="s">
        <v>4</v>
      </c>
      <c r="B20" s="26" t="s">
        <v>97</v>
      </c>
      <c r="C20" s="145">
        <v>100</v>
      </c>
      <c r="D20" s="146">
        <v>100</v>
      </c>
      <c r="E20" s="146"/>
      <c r="F20" s="147">
        <v>30</v>
      </c>
      <c r="G20" s="6">
        <v>0.8</v>
      </c>
      <c r="H20" s="6">
        <f t="shared" si="5"/>
        <v>2.6666666666666668E-2</v>
      </c>
      <c r="I20" s="24"/>
      <c r="J20" s="26" t="s">
        <v>4</v>
      </c>
      <c r="K20" s="26" t="s">
        <v>97</v>
      </c>
      <c r="L20" s="146">
        <v>100</v>
      </c>
      <c r="M20" s="146"/>
      <c r="N20" s="147">
        <v>30</v>
      </c>
      <c r="O20" s="6">
        <v>0.57999999999999996</v>
      </c>
      <c r="P20" s="6">
        <f t="shared" si="1"/>
        <v>1.9333333333333331E-2</v>
      </c>
      <c r="Q20" s="105">
        <f t="shared" si="2"/>
        <v>0.27500000000000013</v>
      </c>
      <c r="R20" s="6" t="str">
        <f t="shared" si="6"/>
        <v>continues</v>
      </c>
      <c r="S20" s="24"/>
      <c r="T20" s="26" t="s">
        <v>4</v>
      </c>
      <c r="U20" s="13">
        <v>5</v>
      </c>
      <c r="V20" s="146"/>
      <c r="W20" s="146"/>
      <c r="X20" s="147"/>
      <c r="Y20" s="6">
        <f t="shared" si="7"/>
        <v>0</v>
      </c>
      <c r="Z20" s="6" t="e">
        <f t="shared" si="3"/>
        <v>#DIV/0!</v>
      </c>
      <c r="AA20" s="105" t="e">
        <f t="shared" si="8"/>
        <v>#DIV/0!</v>
      </c>
      <c r="AB20" s="6" t="e">
        <f t="shared" si="9"/>
        <v>#DIV/0!</v>
      </c>
      <c r="AC20" s="24"/>
      <c r="AD20" s="26" t="s">
        <v>4</v>
      </c>
      <c r="AE20" s="26" t="s">
        <v>97</v>
      </c>
      <c r="AF20" s="146">
        <v>100</v>
      </c>
      <c r="AG20" s="146"/>
      <c r="AH20" s="147">
        <v>30</v>
      </c>
      <c r="AI20" s="6">
        <f t="shared" si="12"/>
        <v>0</v>
      </c>
      <c r="AJ20" s="6">
        <f t="shared" si="4"/>
        <v>0</v>
      </c>
      <c r="AK20" s="105">
        <f t="shared" si="10"/>
        <v>1</v>
      </c>
      <c r="AL20" s="6" t="str">
        <f t="shared" si="11"/>
        <v>chlorides</v>
      </c>
    </row>
    <row r="21" spans="1:38" x14ac:dyDescent="0.45">
      <c r="A21" s="26" t="s">
        <v>4</v>
      </c>
      <c r="B21" s="26" t="s">
        <v>98</v>
      </c>
      <c r="C21" s="145">
        <v>100</v>
      </c>
      <c r="D21" s="146">
        <v>100</v>
      </c>
      <c r="E21" s="146"/>
      <c r="F21" s="147">
        <v>30</v>
      </c>
      <c r="G21" s="6">
        <v>1.5</v>
      </c>
      <c r="H21" s="6">
        <f t="shared" si="5"/>
        <v>0.05</v>
      </c>
      <c r="I21" s="24"/>
      <c r="J21" s="26" t="s">
        <v>4</v>
      </c>
      <c r="K21" s="26" t="s">
        <v>98</v>
      </c>
      <c r="L21" s="146">
        <v>100</v>
      </c>
      <c r="M21" s="146"/>
      <c r="N21" s="147">
        <v>30</v>
      </c>
      <c r="O21" s="6">
        <v>1.5</v>
      </c>
      <c r="P21" s="6">
        <f t="shared" si="1"/>
        <v>0.05</v>
      </c>
      <c r="Q21" s="105">
        <f t="shared" si="2"/>
        <v>0</v>
      </c>
      <c r="R21" s="6" t="str">
        <f t="shared" si="6"/>
        <v>continues</v>
      </c>
      <c r="S21" s="24"/>
      <c r="T21" s="26" t="s">
        <v>4</v>
      </c>
      <c r="U21" s="13">
        <v>6</v>
      </c>
      <c r="V21" s="146"/>
      <c r="W21" s="146"/>
      <c r="X21" s="147"/>
      <c r="Y21" s="6">
        <f t="shared" si="7"/>
        <v>0</v>
      </c>
      <c r="Z21" s="6" t="e">
        <f t="shared" si="3"/>
        <v>#DIV/0!</v>
      </c>
      <c r="AA21" s="105" t="e">
        <f t="shared" si="8"/>
        <v>#DIV/0!</v>
      </c>
      <c r="AB21" s="6" t="e">
        <f t="shared" si="9"/>
        <v>#DIV/0!</v>
      </c>
      <c r="AC21" s="24"/>
      <c r="AD21" s="26" t="s">
        <v>4</v>
      </c>
      <c r="AE21" s="26" t="s">
        <v>98</v>
      </c>
      <c r="AF21" s="146">
        <v>100</v>
      </c>
      <c r="AG21" s="146"/>
      <c r="AH21" s="147">
        <v>30</v>
      </c>
      <c r="AI21" s="6">
        <v>0.12</v>
      </c>
      <c r="AJ21" s="6">
        <f t="shared" si="4"/>
        <v>4.0000000000000001E-3</v>
      </c>
      <c r="AK21" s="105">
        <f t="shared" si="10"/>
        <v>0.92</v>
      </c>
      <c r="AL21" s="6" t="str">
        <f t="shared" si="11"/>
        <v>continues</v>
      </c>
    </row>
    <row r="22" spans="1:38" x14ac:dyDescent="0.45">
      <c r="A22" s="26" t="s">
        <v>4</v>
      </c>
      <c r="B22" s="26" t="s">
        <v>99</v>
      </c>
      <c r="C22" s="145">
        <v>100</v>
      </c>
      <c r="D22" s="146">
        <v>100</v>
      </c>
      <c r="E22" s="146"/>
      <c r="F22" s="147">
        <v>30</v>
      </c>
      <c r="G22" s="6">
        <v>1.36</v>
      </c>
      <c r="H22" s="6">
        <f t="shared" si="5"/>
        <v>4.5333333333333337E-2</v>
      </c>
      <c r="I22" s="24"/>
      <c r="J22" s="26" t="s">
        <v>4</v>
      </c>
      <c r="K22" s="26" t="s">
        <v>99</v>
      </c>
      <c r="L22" s="146">
        <v>100</v>
      </c>
      <c r="M22" s="146"/>
      <c r="N22" s="147">
        <v>30</v>
      </c>
      <c r="O22" s="6">
        <v>1.36</v>
      </c>
      <c r="P22" s="6">
        <f t="shared" si="1"/>
        <v>4.5333333333333337E-2</v>
      </c>
      <c r="Q22" s="105">
        <f t="shared" si="2"/>
        <v>0</v>
      </c>
      <c r="R22" s="6" t="str">
        <f t="shared" si="6"/>
        <v>continues</v>
      </c>
      <c r="S22" s="24"/>
      <c r="T22" s="26" t="s">
        <v>4</v>
      </c>
      <c r="U22" s="13">
        <v>7</v>
      </c>
      <c r="V22" s="146"/>
      <c r="W22" s="146"/>
      <c r="X22" s="147"/>
      <c r="Y22" s="6">
        <f t="shared" si="7"/>
        <v>0</v>
      </c>
      <c r="Z22" s="6" t="e">
        <f t="shared" si="3"/>
        <v>#DIV/0!</v>
      </c>
      <c r="AA22" s="105" t="e">
        <f t="shared" si="8"/>
        <v>#DIV/0!</v>
      </c>
      <c r="AB22" s="6" t="e">
        <f t="shared" si="9"/>
        <v>#DIV/0!</v>
      </c>
      <c r="AC22" s="24"/>
      <c r="AD22" s="26" t="s">
        <v>4</v>
      </c>
      <c r="AE22" s="13" t="s">
        <v>99</v>
      </c>
      <c r="AF22" s="146">
        <v>100</v>
      </c>
      <c r="AG22" s="146"/>
      <c r="AH22" s="147">
        <v>30</v>
      </c>
      <c r="AI22" s="6">
        <v>0</v>
      </c>
      <c r="AJ22" s="6">
        <f t="shared" si="4"/>
        <v>0</v>
      </c>
      <c r="AK22" s="105">
        <f t="shared" si="10"/>
        <v>1</v>
      </c>
      <c r="AL22" s="6" t="str">
        <f t="shared" si="11"/>
        <v>chlorides</v>
      </c>
    </row>
    <row r="23" spans="1:38" x14ac:dyDescent="0.45">
      <c r="A23" s="26" t="s">
        <v>4</v>
      </c>
      <c r="B23" s="26" t="s">
        <v>100</v>
      </c>
      <c r="C23" s="145">
        <v>100</v>
      </c>
      <c r="D23" s="146">
        <v>100</v>
      </c>
      <c r="E23" s="146"/>
      <c r="F23" s="147">
        <v>30</v>
      </c>
      <c r="G23" s="6">
        <v>0.6</v>
      </c>
      <c r="H23" s="6">
        <f t="shared" si="5"/>
        <v>0.02</v>
      </c>
      <c r="I23" s="24"/>
      <c r="J23" s="26" t="s">
        <v>4</v>
      </c>
      <c r="K23" s="26" t="s">
        <v>100</v>
      </c>
      <c r="L23" s="146">
        <v>100</v>
      </c>
      <c r="M23" s="146"/>
      <c r="N23" s="147">
        <v>30</v>
      </c>
      <c r="O23" s="6">
        <v>0.57999999999999996</v>
      </c>
      <c r="P23" s="6">
        <f t="shared" si="1"/>
        <v>1.9333333333333331E-2</v>
      </c>
      <c r="Q23" s="105">
        <f t="shared" si="2"/>
        <v>3.3333333333333437E-2</v>
      </c>
      <c r="R23" s="6" t="str">
        <f t="shared" si="6"/>
        <v>continues</v>
      </c>
      <c r="S23" s="24"/>
      <c r="T23" s="26" t="s">
        <v>4</v>
      </c>
      <c r="U23" s="13">
        <v>8</v>
      </c>
      <c r="V23" s="146"/>
      <c r="W23" s="146"/>
      <c r="X23" s="147"/>
      <c r="Y23" s="6">
        <f t="shared" si="7"/>
        <v>0</v>
      </c>
      <c r="Z23" s="6" t="e">
        <f t="shared" si="3"/>
        <v>#DIV/0!</v>
      </c>
      <c r="AA23" s="105" t="e">
        <f t="shared" si="8"/>
        <v>#DIV/0!</v>
      </c>
      <c r="AB23" s="6" t="e">
        <f t="shared" si="9"/>
        <v>#DIV/0!</v>
      </c>
      <c r="AC23" s="24"/>
      <c r="AD23" s="26" t="s">
        <v>4</v>
      </c>
      <c r="AE23" s="13"/>
      <c r="AF23" s="146"/>
      <c r="AG23" s="146"/>
      <c r="AH23" s="147"/>
      <c r="AI23" s="6"/>
      <c r="AJ23" s="6"/>
      <c r="AK23" s="105"/>
      <c r="AL23" s="6"/>
    </row>
    <row r="24" spans="1:38" x14ac:dyDescent="0.45">
      <c r="A24" s="26" t="s">
        <v>4</v>
      </c>
      <c r="B24" s="26" t="s">
        <v>101</v>
      </c>
      <c r="C24" s="145">
        <v>100</v>
      </c>
      <c r="D24" s="146">
        <v>100</v>
      </c>
      <c r="E24" s="146"/>
      <c r="F24" s="147">
        <v>30</v>
      </c>
      <c r="G24" s="6">
        <v>0.86</v>
      </c>
      <c r="H24" s="6">
        <f t="shared" si="5"/>
        <v>2.8666666666666667E-2</v>
      </c>
      <c r="I24" s="24"/>
      <c r="J24" s="26" t="s">
        <v>4</v>
      </c>
      <c r="K24" s="26" t="s">
        <v>101</v>
      </c>
      <c r="L24" s="146">
        <v>100</v>
      </c>
      <c r="M24" s="146"/>
      <c r="N24" s="147">
        <v>30</v>
      </c>
      <c r="O24" s="6">
        <v>0.86</v>
      </c>
      <c r="P24" s="6">
        <f t="shared" si="1"/>
        <v>2.8666666666666667E-2</v>
      </c>
      <c r="Q24" s="105">
        <f t="shared" si="2"/>
        <v>0</v>
      </c>
      <c r="R24" s="6" t="str">
        <f t="shared" si="6"/>
        <v>continues</v>
      </c>
      <c r="S24" s="24"/>
      <c r="T24" s="26" t="s">
        <v>4</v>
      </c>
      <c r="U24" s="13">
        <v>9</v>
      </c>
      <c r="V24" s="146"/>
      <c r="W24" s="146"/>
      <c r="X24" s="147"/>
      <c r="Y24" s="6">
        <f t="shared" si="7"/>
        <v>0</v>
      </c>
      <c r="Z24" s="6" t="e">
        <f t="shared" si="3"/>
        <v>#DIV/0!</v>
      </c>
      <c r="AA24" s="105" t="e">
        <f t="shared" si="8"/>
        <v>#DIV/0!</v>
      </c>
      <c r="AB24" s="6" t="e">
        <f t="shared" si="9"/>
        <v>#DIV/0!</v>
      </c>
      <c r="AC24" s="24"/>
      <c r="AD24" s="26" t="s">
        <v>4</v>
      </c>
      <c r="AE24" s="13" t="s">
        <v>101</v>
      </c>
      <c r="AF24" s="146">
        <v>100</v>
      </c>
      <c r="AG24" s="146"/>
      <c r="AH24" s="147">
        <v>30</v>
      </c>
      <c r="AI24" s="6">
        <v>0</v>
      </c>
      <c r="AJ24" s="6">
        <f t="shared" si="4"/>
        <v>0</v>
      </c>
      <c r="AK24" s="105">
        <f t="shared" si="10"/>
        <v>1</v>
      </c>
      <c r="AL24" s="6" t="str">
        <f t="shared" si="11"/>
        <v>chlorides</v>
      </c>
    </row>
    <row r="25" spans="1:38" x14ac:dyDescent="0.45">
      <c r="A25" s="27" t="s">
        <v>13</v>
      </c>
      <c r="B25" s="27" t="s">
        <v>102</v>
      </c>
      <c r="C25" s="141">
        <v>100</v>
      </c>
      <c r="D25" s="146">
        <v>100</v>
      </c>
      <c r="E25" s="143"/>
      <c r="F25" s="144">
        <v>30</v>
      </c>
      <c r="G25" s="7">
        <v>1.3</v>
      </c>
      <c r="H25" s="7">
        <f>G25/F25</f>
        <v>4.3333333333333335E-2</v>
      </c>
      <c r="I25" s="24"/>
      <c r="J25" s="27" t="s">
        <v>13</v>
      </c>
      <c r="K25" s="27" t="s">
        <v>102</v>
      </c>
      <c r="L25" s="146">
        <v>100</v>
      </c>
      <c r="M25" s="143"/>
      <c r="N25" s="144">
        <v>30</v>
      </c>
      <c r="O25" s="7">
        <v>1.21</v>
      </c>
      <c r="P25" s="7">
        <f>O25/N25</f>
        <v>4.0333333333333332E-2</v>
      </c>
      <c r="Q25" s="106">
        <f t="shared" si="2"/>
        <v>6.9230769230769318E-2</v>
      </c>
      <c r="R25" s="7" t="str">
        <f t="shared" si="6"/>
        <v>continues</v>
      </c>
      <c r="S25" s="24"/>
      <c r="T25" s="27" t="s">
        <v>13</v>
      </c>
      <c r="U25" s="27">
        <v>1</v>
      </c>
      <c r="V25" s="143"/>
      <c r="W25" s="143"/>
      <c r="X25" s="144"/>
      <c r="Y25" s="7">
        <f t="shared" si="7"/>
        <v>0</v>
      </c>
      <c r="Z25" s="7" t="e">
        <f>Y25/X25</f>
        <v>#DIV/0!</v>
      </c>
      <c r="AA25" s="106" t="e">
        <f t="shared" si="8"/>
        <v>#DIV/0!</v>
      </c>
      <c r="AB25" s="7" t="e">
        <f t="shared" si="9"/>
        <v>#DIV/0!</v>
      </c>
      <c r="AC25" s="24"/>
      <c r="AD25" s="27" t="s">
        <v>13</v>
      </c>
      <c r="AE25" s="27" t="s">
        <v>102</v>
      </c>
      <c r="AF25" s="146">
        <v>100</v>
      </c>
      <c r="AG25" s="143"/>
      <c r="AH25" s="144">
        <v>30</v>
      </c>
      <c r="AI25" s="7">
        <v>0</v>
      </c>
      <c r="AJ25" s="7">
        <f>AI25/AH25</f>
        <v>0</v>
      </c>
      <c r="AK25" s="106">
        <f t="shared" si="10"/>
        <v>1</v>
      </c>
      <c r="AL25" s="7" t="str">
        <f t="shared" si="11"/>
        <v>chlorides</v>
      </c>
    </row>
    <row r="26" spans="1:38" x14ac:dyDescent="0.45">
      <c r="A26" s="28" t="s">
        <v>13</v>
      </c>
      <c r="B26" s="28" t="s">
        <v>95</v>
      </c>
      <c r="C26" s="145">
        <v>100</v>
      </c>
      <c r="D26" s="146">
        <v>100</v>
      </c>
      <c r="E26" s="146"/>
      <c r="F26" s="147">
        <v>30</v>
      </c>
      <c r="G26" s="8">
        <v>1</v>
      </c>
      <c r="H26" s="8">
        <f t="shared" ref="H26:H33" si="13">G26/F26</f>
        <v>3.3333333333333333E-2</v>
      </c>
      <c r="I26" s="24"/>
      <c r="J26" s="28" t="s">
        <v>13</v>
      </c>
      <c r="K26" s="28" t="s">
        <v>95</v>
      </c>
      <c r="L26" s="146">
        <v>100</v>
      </c>
      <c r="M26" s="146"/>
      <c r="N26" s="147">
        <v>19</v>
      </c>
      <c r="O26" s="8">
        <v>0.56000000000000005</v>
      </c>
      <c r="P26" s="8">
        <f t="shared" ref="P26:P33" si="14">O26/N26</f>
        <v>2.9473684210526319E-2</v>
      </c>
      <c r="Q26" s="107">
        <f t="shared" si="2"/>
        <v>0.11578947368421044</v>
      </c>
      <c r="R26" s="8" t="str">
        <f t="shared" si="6"/>
        <v>continues</v>
      </c>
      <c r="S26" s="24"/>
      <c r="T26" s="28" t="s">
        <v>13</v>
      </c>
      <c r="U26" s="28">
        <v>2</v>
      </c>
      <c r="V26" s="146"/>
      <c r="W26" s="146"/>
      <c r="X26" s="147"/>
      <c r="Y26" s="8">
        <f t="shared" si="7"/>
        <v>0</v>
      </c>
      <c r="Z26" s="8" t="e">
        <f t="shared" ref="Z26:Z33" si="15">Y26/X26</f>
        <v>#DIV/0!</v>
      </c>
      <c r="AA26" s="107" t="e">
        <f t="shared" si="8"/>
        <v>#DIV/0!</v>
      </c>
      <c r="AB26" s="8" t="e">
        <f t="shared" si="9"/>
        <v>#DIV/0!</v>
      </c>
      <c r="AC26" s="24"/>
      <c r="AD26" s="28" t="s">
        <v>13</v>
      </c>
      <c r="AE26" s="28" t="s">
        <v>95</v>
      </c>
      <c r="AF26" s="146">
        <v>100</v>
      </c>
      <c r="AG26" s="146"/>
      <c r="AH26" s="147">
        <v>30</v>
      </c>
      <c r="AI26" s="8">
        <v>0.12</v>
      </c>
      <c r="AJ26" s="8">
        <f t="shared" ref="AJ26:AJ33" si="16">AI26/AH26</f>
        <v>4.0000000000000001E-3</v>
      </c>
      <c r="AK26" s="107">
        <f t="shared" si="10"/>
        <v>0.88</v>
      </c>
      <c r="AL26" s="8" t="str">
        <f t="shared" si="11"/>
        <v>continues</v>
      </c>
    </row>
    <row r="27" spans="1:38" x14ac:dyDescent="0.45">
      <c r="A27" s="28" t="s">
        <v>13</v>
      </c>
      <c r="B27" s="28" t="s">
        <v>103</v>
      </c>
      <c r="C27" s="145">
        <v>100</v>
      </c>
      <c r="D27" s="146">
        <v>100</v>
      </c>
      <c r="E27" s="146"/>
      <c r="F27" s="147">
        <v>30</v>
      </c>
      <c r="G27" s="8">
        <v>1.44</v>
      </c>
      <c r="H27" s="8">
        <f t="shared" si="13"/>
        <v>4.8000000000000001E-2</v>
      </c>
      <c r="I27" s="24"/>
      <c r="J27" s="28" t="s">
        <v>13</v>
      </c>
      <c r="K27" s="28" t="s">
        <v>103</v>
      </c>
      <c r="L27" s="146">
        <v>100</v>
      </c>
      <c r="M27" s="146"/>
      <c r="N27" s="147">
        <v>30</v>
      </c>
      <c r="O27" s="8">
        <v>1.1000000000000001</v>
      </c>
      <c r="P27" s="8">
        <f t="shared" si="14"/>
        <v>3.6666666666666667E-2</v>
      </c>
      <c r="Q27" s="107">
        <f t="shared" si="2"/>
        <v>0.23611111111111116</v>
      </c>
      <c r="R27" s="8" t="str">
        <f t="shared" si="6"/>
        <v>continues</v>
      </c>
      <c r="S27" s="24"/>
      <c r="T27" s="28" t="s">
        <v>13</v>
      </c>
      <c r="U27" s="14">
        <v>3</v>
      </c>
      <c r="V27" s="146"/>
      <c r="W27" s="146"/>
      <c r="X27" s="147"/>
      <c r="Y27" s="8">
        <f t="shared" si="7"/>
        <v>0</v>
      </c>
      <c r="Z27" s="8" t="e">
        <f t="shared" si="15"/>
        <v>#DIV/0!</v>
      </c>
      <c r="AA27" s="107" t="e">
        <f t="shared" si="8"/>
        <v>#DIV/0!</v>
      </c>
      <c r="AB27" s="8" t="e">
        <f t="shared" si="9"/>
        <v>#DIV/0!</v>
      </c>
      <c r="AC27" s="24"/>
      <c r="AD27" s="28" t="s">
        <v>13</v>
      </c>
      <c r="AE27" s="14"/>
      <c r="AF27" s="146"/>
      <c r="AG27" s="146"/>
      <c r="AH27" s="147"/>
      <c r="AI27" s="8"/>
      <c r="AJ27" s="8"/>
      <c r="AK27" s="107"/>
      <c r="AL27" s="8"/>
    </row>
    <row r="28" spans="1:38" x14ac:dyDescent="0.45">
      <c r="A28" s="28" t="s">
        <v>13</v>
      </c>
      <c r="B28" s="28" t="s">
        <v>96</v>
      </c>
      <c r="C28" s="145">
        <v>100</v>
      </c>
      <c r="D28" s="146">
        <v>100</v>
      </c>
      <c r="E28" s="146"/>
      <c r="F28" s="147">
        <v>30</v>
      </c>
      <c r="G28" s="8">
        <v>1.25</v>
      </c>
      <c r="H28" s="8">
        <f t="shared" si="13"/>
        <v>4.1666666666666664E-2</v>
      </c>
      <c r="I28" s="24"/>
      <c r="J28" s="28" t="s">
        <v>13</v>
      </c>
      <c r="K28" s="28" t="s">
        <v>96</v>
      </c>
      <c r="L28" s="146">
        <v>100</v>
      </c>
      <c r="M28" s="146"/>
      <c r="N28" s="147">
        <v>30</v>
      </c>
      <c r="O28" s="8">
        <v>1.1200000000000001</v>
      </c>
      <c r="P28" s="8">
        <f t="shared" si="14"/>
        <v>3.7333333333333336E-2</v>
      </c>
      <c r="Q28" s="107">
        <f t="shared" si="2"/>
        <v>0.10399999999999987</v>
      </c>
      <c r="R28" s="8" t="str">
        <f t="shared" si="6"/>
        <v>continues</v>
      </c>
      <c r="S28" s="24"/>
      <c r="T28" s="28" t="s">
        <v>13</v>
      </c>
      <c r="U28" s="14">
        <v>4</v>
      </c>
      <c r="V28" s="146"/>
      <c r="W28" s="146"/>
      <c r="X28" s="147"/>
      <c r="Y28" s="8">
        <f t="shared" si="7"/>
        <v>0</v>
      </c>
      <c r="Z28" s="8" t="e">
        <f t="shared" si="15"/>
        <v>#DIV/0!</v>
      </c>
      <c r="AA28" s="107" t="e">
        <f t="shared" si="8"/>
        <v>#DIV/0!</v>
      </c>
      <c r="AB28" s="8" t="e">
        <f t="shared" si="9"/>
        <v>#DIV/0!</v>
      </c>
      <c r="AC28" s="24"/>
      <c r="AD28" s="28" t="s">
        <v>13</v>
      </c>
      <c r="AE28" s="14" t="s">
        <v>96</v>
      </c>
      <c r="AF28" s="146">
        <v>100</v>
      </c>
      <c r="AG28" s="146"/>
      <c r="AH28" s="147">
        <v>30</v>
      </c>
      <c r="AI28" s="8">
        <v>0.2</v>
      </c>
      <c r="AJ28" s="8">
        <f t="shared" si="16"/>
        <v>6.6666666666666671E-3</v>
      </c>
      <c r="AK28" s="107">
        <f t="shared" si="10"/>
        <v>0.84</v>
      </c>
      <c r="AL28" s="8" t="str">
        <f t="shared" si="11"/>
        <v>continues</v>
      </c>
    </row>
    <row r="29" spans="1:38" x14ac:dyDescent="0.45">
      <c r="A29" s="28" t="s">
        <v>13</v>
      </c>
      <c r="B29" s="28" t="s">
        <v>97</v>
      </c>
      <c r="C29" s="145">
        <v>100</v>
      </c>
      <c r="D29" s="146">
        <v>100</v>
      </c>
      <c r="E29" s="146"/>
      <c r="F29" s="147">
        <v>27</v>
      </c>
      <c r="G29" s="8">
        <v>1.5</v>
      </c>
      <c r="H29" s="8">
        <f t="shared" si="13"/>
        <v>5.5555555555555552E-2</v>
      </c>
      <c r="I29" s="24"/>
      <c r="J29" s="28" t="s">
        <v>13</v>
      </c>
      <c r="K29" s="28" t="s">
        <v>97</v>
      </c>
      <c r="L29" s="146">
        <v>100</v>
      </c>
      <c r="M29" s="146"/>
      <c r="N29" s="147">
        <v>30</v>
      </c>
      <c r="O29" s="8">
        <v>0.72</v>
      </c>
      <c r="P29" s="8">
        <f t="shared" si="14"/>
        <v>2.4E-2</v>
      </c>
      <c r="Q29" s="186">
        <f t="shared" si="2"/>
        <v>0.56799999999999995</v>
      </c>
      <c r="R29" s="8" t="str">
        <f t="shared" si="6"/>
        <v>continues</v>
      </c>
      <c r="S29" s="24"/>
      <c r="T29" s="28" t="s">
        <v>13</v>
      </c>
      <c r="U29" s="14">
        <v>5</v>
      </c>
      <c r="V29" s="146"/>
      <c r="W29" s="146"/>
      <c r="X29" s="147"/>
      <c r="Y29" s="8">
        <f t="shared" si="7"/>
        <v>0</v>
      </c>
      <c r="Z29" s="8" t="e">
        <f t="shared" si="15"/>
        <v>#DIV/0!</v>
      </c>
      <c r="AA29" s="107" t="e">
        <f t="shared" si="8"/>
        <v>#DIV/0!</v>
      </c>
      <c r="AB29" s="8" t="e">
        <f t="shared" si="9"/>
        <v>#DIV/0!</v>
      </c>
      <c r="AC29" s="24"/>
      <c r="AD29" s="28" t="s">
        <v>13</v>
      </c>
      <c r="AE29" s="14" t="s">
        <v>97</v>
      </c>
      <c r="AF29" s="146">
        <v>100</v>
      </c>
      <c r="AG29" s="146"/>
      <c r="AH29" s="147">
        <v>30</v>
      </c>
      <c r="AI29" s="8">
        <v>0.2</v>
      </c>
      <c r="AJ29" s="8">
        <f t="shared" si="16"/>
        <v>6.6666666666666671E-3</v>
      </c>
      <c r="AK29" s="107">
        <f t="shared" si="10"/>
        <v>0.88</v>
      </c>
      <c r="AL29" s="8" t="str">
        <f t="shared" si="11"/>
        <v>continues</v>
      </c>
    </row>
    <row r="30" spans="1:38" x14ac:dyDescent="0.45">
      <c r="A30" s="28" t="s">
        <v>13</v>
      </c>
      <c r="B30" s="28" t="s">
        <v>98</v>
      </c>
      <c r="C30" s="145">
        <v>100</v>
      </c>
      <c r="D30" s="146">
        <v>100</v>
      </c>
      <c r="E30" s="146"/>
      <c r="F30" s="147">
        <v>30</v>
      </c>
      <c r="G30" s="8">
        <v>0.95</v>
      </c>
      <c r="H30" s="8">
        <f t="shared" si="13"/>
        <v>3.1666666666666662E-2</v>
      </c>
      <c r="I30" s="24"/>
      <c r="J30" s="28" t="s">
        <v>13</v>
      </c>
      <c r="K30" s="28" t="s">
        <v>98</v>
      </c>
      <c r="L30" s="146">
        <v>100</v>
      </c>
      <c r="M30" s="146"/>
      <c r="N30" s="147">
        <v>30</v>
      </c>
      <c r="O30" s="8">
        <v>0.5</v>
      </c>
      <c r="P30" s="8">
        <f t="shared" si="14"/>
        <v>1.6666666666666666E-2</v>
      </c>
      <c r="Q30" s="107">
        <f t="shared" si="2"/>
        <v>0.47368421052631571</v>
      </c>
      <c r="R30" s="8" t="str">
        <f t="shared" si="6"/>
        <v>continues</v>
      </c>
      <c r="S30" s="24"/>
      <c r="T30" s="28" t="s">
        <v>13</v>
      </c>
      <c r="U30" s="14">
        <v>6</v>
      </c>
      <c r="V30" s="146"/>
      <c r="W30" s="146"/>
      <c r="X30" s="147"/>
      <c r="Y30" s="8">
        <f t="shared" si="7"/>
        <v>0</v>
      </c>
      <c r="Z30" s="8" t="e">
        <f t="shared" si="15"/>
        <v>#DIV/0!</v>
      </c>
      <c r="AA30" s="107" t="e">
        <f t="shared" si="8"/>
        <v>#DIV/0!</v>
      </c>
      <c r="AB30" s="8" t="e">
        <f t="shared" si="9"/>
        <v>#DIV/0!</v>
      </c>
      <c r="AC30" s="24"/>
      <c r="AD30" s="28" t="s">
        <v>13</v>
      </c>
      <c r="AE30" s="14" t="s">
        <v>98</v>
      </c>
      <c r="AF30" s="146">
        <v>100</v>
      </c>
      <c r="AG30" s="146"/>
      <c r="AH30" s="147">
        <v>30</v>
      </c>
      <c r="AI30" s="8">
        <v>0.1</v>
      </c>
      <c r="AJ30" s="8">
        <f t="shared" si="16"/>
        <v>3.3333333333333335E-3</v>
      </c>
      <c r="AK30" s="107">
        <f t="shared" si="10"/>
        <v>0.89473684210526316</v>
      </c>
      <c r="AL30" s="8" t="str">
        <f t="shared" si="11"/>
        <v>continues</v>
      </c>
    </row>
    <row r="31" spans="1:38" x14ac:dyDescent="0.45">
      <c r="A31" s="28" t="s">
        <v>13</v>
      </c>
      <c r="B31" s="28" t="s">
        <v>99</v>
      </c>
      <c r="C31" s="145">
        <v>100</v>
      </c>
      <c r="D31" s="146">
        <v>100</v>
      </c>
      <c r="E31" s="146"/>
      <c r="F31" s="147">
        <v>30</v>
      </c>
      <c r="G31" s="8">
        <v>0.9</v>
      </c>
      <c r="H31" s="8">
        <f t="shared" si="13"/>
        <v>3.0000000000000002E-2</v>
      </c>
      <c r="I31" s="24"/>
      <c r="J31" s="28" t="s">
        <v>13</v>
      </c>
      <c r="K31" s="28" t="s">
        <v>99</v>
      </c>
      <c r="L31" s="146">
        <v>100</v>
      </c>
      <c r="M31" s="146"/>
      <c r="N31" s="147">
        <v>30</v>
      </c>
      <c r="O31" s="8">
        <v>0.57999999999999996</v>
      </c>
      <c r="P31" s="8">
        <f t="shared" si="14"/>
        <v>1.9333333333333331E-2</v>
      </c>
      <c r="Q31" s="107">
        <f t="shared" si="2"/>
        <v>0.35555555555555574</v>
      </c>
      <c r="R31" s="8" t="str">
        <f t="shared" si="6"/>
        <v>continues</v>
      </c>
      <c r="S31" s="24"/>
      <c r="T31" s="28" t="s">
        <v>13</v>
      </c>
      <c r="U31" s="14">
        <v>7</v>
      </c>
      <c r="V31" s="146"/>
      <c r="W31" s="146"/>
      <c r="X31" s="147"/>
      <c r="Y31" s="8">
        <f t="shared" si="7"/>
        <v>0</v>
      </c>
      <c r="Z31" s="8" t="e">
        <f t="shared" si="15"/>
        <v>#DIV/0!</v>
      </c>
      <c r="AA31" s="107" t="e">
        <f t="shared" si="8"/>
        <v>#DIV/0!</v>
      </c>
      <c r="AB31" s="8" t="e">
        <f t="shared" si="9"/>
        <v>#DIV/0!</v>
      </c>
      <c r="AC31" s="24"/>
      <c r="AD31" s="28" t="s">
        <v>13</v>
      </c>
      <c r="AE31" s="14" t="s">
        <v>99</v>
      </c>
      <c r="AF31" s="146">
        <v>100</v>
      </c>
      <c r="AG31" s="146"/>
      <c r="AH31" s="147">
        <v>30</v>
      </c>
      <c r="AI31" s="8">
        <v>0</v>
      </c>
      <c r="AJ31" s="8">
        <f t="shared" si="16"/>
        <v>0</v>
      </c>
      <c r="AK31" s="107">
        <f t="shared" si="10"/>
        <v>1</v>
      </c>
      <c r="AL31" s="8" t="str">
        <f t="shared" si="11"/>
        <v>chlorides</v>
      </c>
    </row>
    <row r="32" spans="1:38" x14ac:dyDescent="0.45">
      <c r="A32" s="28" t="s">
        <v>13</v>
      </c>
      <c r="B32" s="28" t="s">
        <v>100</v>
      </c>
      <c r="C32" s="145">
        <v>100</v>
      </c>
      <c r="D32" s="146">
        <v>100</v>
      </c>
      <c r="E32" s="146"/>
      <c r="F32" s="147">
        <v>12</v>
      </c>
      <c r="G32" s="8">
        <v>1.5</v>
      </c>
      <c r="H32" s="8">
        <f t="shared" si="13"/>
        <v>0.125</v>
      </c>
      <c r="I32" s="24"/>
      <c r="J32" s="28" t="s">
        <v>13</v>
      </c>
      <c r="K32" s="28" t="s">
        <v>100</v>
      </c>
      <c r="L32" s="146">
        <v>100</v>
      </c>
      <c r="M32" s="146"/>
      <c r="N32" s="147">
        <v>30</v>
      </c>
      <c r="O32" s="8">
        <v>0.25</v>
      </c>
      <c r="P32" s="8">
        <f t="shared" si="14"/>
        <v>8.3333333333333332E-3</v>
      </c>
      <c r="Q32" s="186">
        <f t="shared" si="2"/>
        <v>0.93333333333333335</v>
      </c>
      <c r="R32" s="8" t="str">
        <f t="shared" si="6"/>
        <v>continues</v>
      </c>
      <c r="S32" s="24"/>
      <c r="T32" s="28" t="s">
        <v>13</v>
      </c>
      <c r="U32" s="14">
        <v>8</v>
      </c>
      <c r="V32" s="146"/>
      <c r="W32" s="146"/>
      <c r="X32" s="147"/>
      <c r="Y32" s="8">
        <f t="shared" si="7"/>
        <v>0</v>
      </c>
      <c r="Z32" s="8" t="e">
        <f t="shared" si="15"/>
        <v>#DIV/0!</v>
      </c>
      <c r="AA32" s="107" t="e">
        <f t="shared" si="8"/>
        <v>#DIV/0!</v>
      </c>
      <c r="AB32" s="8" t="e">
        <f t="shared" si="9"/>
        <v>#DIV/0!</v>
      </c>
      <c r="AC32" s="24"/>
      <c r="AD32" s="28" t="s">
        <v>13</v>
      </c>
      <c r="AE32" s="14"/>
      <c r="AF32" s="146">
        <v>100</v>
      </c>
      <c r="AG32" s="146"/>
      <c r="AH32" s="147">
        <v>30</v>
      </c>
      <c r="AI32" s="8">
        <f t="shared" si="12"/>
        <v>0</v>
      </c>
      <c r="AJ32" s="8">
        <f t="shared" si="16"/>
        <v>0</v>
      </c>
      <c r="AK32" s="107">
        <f t="shared" si="10"/>
        <v>1</v>
      </c>
      <c r="AL32" s="8" t="str">
        <f t="shared" si="11"/>
        <v>chlorides</v>
      </c>
    </row>
    <row r="33" spans="1:38" x14ac:dyDescent="0.45">
      <c r="A33" s="29" t="s">
        <v>13</v>
      </c>
      <c r="B33" s="29" t="s">
        <v>101</v>
      </c>
      <c r="C33" s="148">
        <v>100</v>
      </c>
      <c r="D33" s="146">
        <v>100</v>
      </c>
      <c r="E33" s="149"/>
      <c r="F33" s="150">
        <v>30</v>
      </c>
      <c r="G33" s="9">
        <v>1.44</v>
      </c>
      <c r="H33" s="9">
        <f t="shared" si="13"/>
        <v>4.8000000000000001E-2</v>
      </c>
      <c r="I33" s="24"/>
      <c r="J33" s="29" t="s">
        <v>13</v>
      </c>
      <c r="K33" s="29" t="s">
        <v>101</v>
      </c>
      <c r="L33" s="146">
        <v>100</v>
      </c>
      <c r="M33" s="149"/>
      <c r="N33" s="150">
        <v>30</v>
      </c>
      <c r="O33" s="9">
        <v>0.96</v>
      </c>
      <c r="P33" s="9">
        <f t="shared" si="14"/>
        <v>3.2000000000000001E-2</v>
      </c>
      <c r="Q33" s="108">
        <f t="shared" si="2"/>
        <v>0.33333333333333337</v>
      </c>
      <c r="R33" s="9" t="str">
        <f t="shared" si="6"/>
        <v>continues</v>
      </c>
      <c r="S33" s="24"/>
      <c r="T33" s="29" t="s">
        <v>13</v>
      </c>
      <c r="U33" s="15">
        <v>9</v>
      </c>
      <c r="V33" s="149"/>
      <c r="W33" s="149"/>
      <c r="X33" s="150"/>
      <c r="Y33" s="9">
        <f t="shared" si="7"/>
        <v>0</v>
      </c>
      <c r="Z33" s="9" t="e">
        <f t="shared" si="15"/>
        <v>#DIV/0!</v>
      </c>
      <c r="AA33" s="108" t="e">
        <f t="shared" si="8"/>
        <v>#DIV/0!</v>
      </c>
      <c r="AB33" s="9" t="e">
        <f t="shared" si="9"/>
        <v>#DIV/0!</v>
      </c>
      <c r="AC33" s="24"/>
      <c r="AD33" s="29" t="s">
        <v>13</v>
      </c>
      <c r="AE33" s="15"/>
      <c r="AF33" s="146">
        <v>100</v>
      </c>
      <c r="AG33" s="149"/>
      <c r="AH33" s="150">
        <v>30</v>
      </c>
      <c r="AI33" s="9">
        <f t="shared" si="12"/>
        <v>0</v>
      </c>
      <c r="AJ33" s="9">
        <f t="shared" si="16"/>
        <v>0</v>
      </c>
      <c r="AK33" s="108">
        <f t="shared" si="10"/>
        <v>1</v>
      </c>
      <c r="AL33" s="9" t="str">
        <f t="shared" si="11"/>
        <v>chlorides</v>
      </c>
    </row>
    <row r="34" spans="1:38" x14ac:dyDescent="0.45">
      <c r="W34" s="18"/>
      <c r="X34" s="18"/>
    </row>
    <row r="35" spans="1:38" s="24" customFormat="1" x14ac:dyDescent="0.45">
      <c r="AE35" s="30"/>
      <c r="AF35" s="30"/>
    </row>
    <row r="36" spans="1:38" s="24" customFormat="1" x14ac:dyDescent="0.45">
      <c r="D36" s="213" t="s">
        <v>3</v>
      </c>
      <c r="E36" s="214"/>
      <c r="L36" s="213" t="s">
        <v>3</v>
      </c>
      <c r="M36" s="214"/>
      <c r="V36" s="213" t="s">
        <v>3</v>
      </c>
      <c r="W36" s="214"/>
      <c r="AF36" s="213" t="s">
        <v>3</v>
      </c>
      <c r="AG36" s="214"/>
    </row>
    <row r="37" spans="1:38" s="24" customFormat="1" x14ac:dyDescent="0.45">
      <c r="D37" s="102" t="s">
        <v>4</v>
      </c>
      <c r="E37" s="103" t="s">
        <v>13</v>
      </c>
      <c r="F37" s="31"/>
      <c r="L37" s="102" t="s">
        <v>4</v>
      </c>
      <c r="M37" s="103" t="s">
        <v>13</v>
      </c>
      <c r="V37" s="102" t="s">
        <v>4</v>
      </c>
      <c r="W37" s="103" t="s">
        <v>13</v>
      </c>
      <c r="AF37" s="102" t="s">
        <v>4</v>
      </c>
      <c r="AG37" s="103" t="s">
        <v>13</v>
      </c>
    </row>
    <row r="38" spans="1:38" s="24" customFormat="1" x14ac:dyDescent="0.45">
      <c r="C38" s="25" t="s">
        <v>10</v>
      </c>
      <c r="D38" s="184">
        <f>AVERAGE(H16:H24)</f>
        <v>2.7518518518518519E-2</v>
      </c>
      <c r="E38" s="183">
        <f>AVERAGE(H25:H33)</f>
        <v>5.0728395061728396E-2</v>
      </c>
      <c r="F38" s="31"/>
      <c r="K38" s="25" t="s">
        <v>10</v>
      </c>
      <c r="L38" s="184">
        <f>AVERAGE(P16:P24)</f>
        <v>2.575925925925926E-2</v>
      </c>
      <c r="M38" s="185">
        <f>AVERAGE(P25:P33)</f>
        <v>2.7126705653021443E-2</v>
      </c>
      <c r="U38" s="25" t="s">
        <v>10</v>
      </c>
      <c r="V38" s="32" t="e">
        <f>AVERAGE(Z16:Z24)</f>
        <v>#DIV/0!</v>
      </c>
      <c r="W38" s="33" t="e">
        <f>AVERAGE(Z25:Z33)</f>
        <v>#DIV/0!</v>
      </c>
      <c r="AE38" s="25" t="s">
        <v>10</v>
      </c>
      <c r="AF38" s="32">
        <f>AVERAGE(AJ16:AJ24)</f>
        <v>8.0952380952380957E-4</v>
      </c>
      <c r="AG38" s="33">
        <f>AVERAGE(AJ25:AJ33)</f>
        <v>2.5833333333333337E-3</v>
      </c>
    </row>
    <row r="39" spans="1:38" s="24" customFormat="1" x14ac:dyDescent="0.45">
      <c r="C39" s="25" t="s">
        <v>11</v>
      </c>
      <c r="D39" s="184">
        <f>_xlfn.STDEV.S(H16:H24)</f>
        <v>1.5458826237524476E-2</v>
      </c>
      <c r="E39" s="183">
        <f>_xlfn.STDEV.S(H25:H33)</f>
        <v>2.9126592104585226E-2</v>
      </c>
      <c r="F39" s="31"/>
      <c r="K39" s="25" t="s">
        <v>11</v>
      </c>
      <c r="L39" s="184">
        <f>_xlfn.STDEV.S(P16:P24)</f>
        <v>1.575090630353429E-2</v>
      </c>
      <c r="M39" s="185">
        <f>_xlfn.STDEV.S(P25:P33)</f>
        <v>1.0793369635283262E-2</v>
      </c>
      <c r="U39" s="25" t="s">
        <v>11</v>
      </c>
      <c r="V39" s="32" t="e">
        <f>_xlfn.STDEV.S(Z16:Z24)</f>
        <v>#DIV/0!</v>
      </c>
      <c r="W39" s="33" t="e">
        <f>_xlfn.STDEV.S(Z25:Z33)</f>
        <v>#DIV/0!</v>
      </c>
      <c r="AE39" s="25" t="s">
        <v>11</v>
      </c>
      <c r="AF39" s="32">
        <f>_xlfn.STDEV.S(AJ16:AJ24)</f>
        <v>1.5378814535195373E-3</v>
      </c>
      <c r="AG39" s="33">
        <f>_xlfn.STDEV.S(AJ25:AJ33)</f>
        <v>2.9907264074877267E-3</v>
      </c>
    </row>
    <row r="40" spans="1:38" s="24" customFormat="1" x14ac:dyDescent="0.45">
      <c r="C40" s="25" t="s">
        <v>12</v>
      </c>
      <c r="D40" s="34">
        <f>D39/D38</f>
        <v>0.56176084577814378</v>
      </c>
      <c r="E40" s="35">
        <f t="shared" ref="E40" si="17">E39/E38</f>
        <v>0.57416742771268026</v>
      </c>
      <c r="K40" s="25" t="s">
        <v>12</v>
      </c>
      <c r="L40" s="34">
        <f>L39/L38</f>
        <v>0.61146580905165471</v>
      </c>
      <c r="M40" s="35">
        <f t="shared" ref="M40" si="18">M39/M38</f>
        <v>0.3978872249856506</v>
      </c>
      <c r="U40" s="25" t="s">
        <v>12</v>
      </c>
      <c r="V40" s="34" t="e">
        <f>V39/V38</f>
        <v>#DIV/0!</v>
      </c>
      <c r="W40" s="35" t="e">
        <f t="shared" ref="W40" si="19">W39/W38</f>
        <v>#DIV/0!</v>
      </c>
      <c r="AE40" s="25" t="s">
        <v>12</v>
      </c>
      <c r="AF40" s="34">
        <f>AF39/AF38</f>
        <v>1.8997359131711931</v>
      </c>
      <c r="AG40" s="35">
        <f t="shared" ref="AG40" si="20">AG39/AG38</f>
        <v>1.1577005448339586</v>
      </c>
    </row>
    <row r="41" spans="1:38" s="24" customFormat="1" x14ac:dyDescent="0.45">
      <c r="A41" s="36"/>
      <c r="B41" s="36"/>
      <c r="K41" s="36"/>
      <c r="U41" s="36"/>
      <c r="AE41" s="36"/>
    </row>
    <row r="42" spans="1:38" s="24" customFormat="1" x14ac:dyDescent="0.45">
      <c r="A42" s="37"/>
      <c r="B42" s="37"/>
      <c r="C42" s="30"/>
      <c r="K42" s="36" t="s">
        <v>21</v>
      </c>
      <c r="L42" s="151">
        <f>($D$38-L38)/$D$38</f>
        <v>6.3930013458950191E-2</v>
      </c>
      <c r="M42" s="151">
        <f>($E$38-M38)/$E$38</f>
        <v>0.46525598493678827</v>
      </c>
      <c r="U42" s="36" t="s">
        <v>21</v>
      </c>
      <c r="V42" s="151" t="e">
        <f>($D$38-V38)/$D$38</f>
        <v>#DIV/0!</v>
      </c>
      <c r="W42" s="151" t="e">
        <f>($E$38-W38)/$E$38</f>
        <v>#DIV/0!</v>
      </c>
      <c r="AE42" s="36" t="s">
        <v>21</v>
      </c>
      <c r="AF42" s="151">
        <f>($D$38-AF38)/$D$38</f>
        <v>0.97058258027302446</v>
      </c>
      <c r="AG42" s="151">
        <f>($E$38-AG38)/$E$38</f>
        <v>0.94907520077877827</v>
      </c>
    </row>
    <row r="43" spans="1:38" s="24" customFormat="1" x14ac:dyDescent="0.45">
      <c r="A43" s="30"/>
      <c r="B43" s="30"/>
      <c r="C43" s="30"/>
      <c r="K43" s="36" t="s">
        <v>22</v>
      </c>
      <c r="L43" s="24" t="str">
        <f>L12</f>
        <v>1 month</v>
      </c>
      <c r="U43" s="36" t="s">
        <v>22</v>
      </c>
      <c r="V43" s="24" t="str">
        <f>V12</f>
        <v>3 months</v>
      </c>
      <c r="AE43" s="36" t="s">
        <v>22</v>
      </c>
      <c r="AF43" s="24" t="str">
        <f>AF12</f>
        <v>6 months</v>
      </c>
    </row>
    <row r="44" spans="1:38" s="24" customFormat="1" x14ac:dyDescent="0.45">
      <c r="L44" s="70">
        <f>_xlfn.STDEV.S(Q16:Q24)</f>
        <v>0.10280275155725666</v>
      </c>
    </row>
    <row r="45" spans="1:38" s="24" customFormat="1" x14ac:dyDescent="0.45"/>
    <row r="47" spans="1:38" x14ac:dyDescent="0.45">
      <c r="J47" s="38"/>
      <c r="K47" s="38"/>
      <c r="L47" s="38"/>
      <c r="M47" s="38"/>
      <c r="N47" s="38"/>
    </row>
    <row r="48" spans="1:38" x14ac:dyDescent="0.45">
      <c r="J48" s="38"/>
      <c r="K48" s="38"/>
      <c r="L48" s="38"/>
      <c r="M48" s="38"/>
      <c r="N48" s="38"/>
    </row>
  </sheetData>
  <mergeCells count="16">
    <mergeCell ref="D36:E36"/>
    <mergeCell ref="L36:M36"/>
    <mergeCell ref="V36:W36"/>
    <mergeCell ref="AF36:AG36"/>
    <mergeCell ref="AB14:AB15"/>
    <mergeCell ref="AL14:AL15"/>
    <mergeCell ref="U14:U15"/>
    <mergeCell ref="AD14:AD15"/>
    <mergeCell ref="AE14:AE15"/>
    <mergeCell ref="A14:A15"/>
    <mergeCell ref="B14:B15"/>
    <mergeCell ref="J14:J15"/>
    <mergeCell ref="K14:K15"/>
    <mergeCell ref="T14:T15"/>
    <mergeCell ref="R14:R15"/>
    <mergeCell ref="C14:C15"/>
  </mergeCells>
  <pageMargins left="0.7" right="0.7" top="0.75" bottom="0.75" header="0.3" footer="0.3"/>
  <pageSetup paperSize="9" orientation="portrait" horizontalDpi="360" verticalDpi="36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Cracks - REF</vt:lpstr>
      <vt:lpstr>Cracks - ADDS</vt:lpstr>
      <vt:lpstr>Water permeability</vt:lpstr>
    </vt:vector>
  </TitlesOfParts>
  <Company>UGent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Van Mullem</dc:creator>
  <cp:lastModifiedBy>Chrysoula Litina</cp:lastModifiedBy>
  <cp:lastPrinted>2020-05-07T16:49:34Z</cp:lastPrinted>
  <dcterms:created xsi:type="dcterms:W3CDTF">2019-04-09T20:32:35Z</dcterms:created>
  <dcterms:modified xsi:type="dcterms:W3CDTF">2021-02-18T09:46:55Z</dcterms:modified>
</cp:coreProperties>
</file>